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eople.ey.com/personal/francesco_luca_it_ey_com/Documents/Desktop/Tor Vergata/2023-2024/Esercitazioni/Day 10/"/>
    </mc:Choice>
  </mc:AlternateContent>
  <xr:revisionPtr revIDLastSave="17" documentId="8_{CDCCD318-50FE-44EC-90A1-E97C88B8C3A4}" xr6:coauthVersionLast="47" xr6:coauthVersionMax="47" xr10:uidLastSave="{8DDF0963-1E08-4F19-BA6B-5CACE5A89C38}"/>
  <bookViews>
    <workbookView xWindow="14400" yWindow="0" windowWidth="14400" windowHeight="15600" activeTab="4" xr2:uid="{A3B19FC1-D415-4468-ADA8-8C5C712F9B55}"/>
  </bookViews>
  <sheets>
    <sheet name="JE + LEdger" sheetId="1" r:id="rId1"/>
    <sheet name="Balance Sheet" sheetId="2" r:id="rId2"/>
    <sheet name="P&amp;L" sheetId="3" r:id="rId3"/>
    <sheet name="CF" sheetId="4" r:id="rId4"/>
    <sheet name="Sheet1" sheetId="5" r:id="rId5"/>
  </sheets>
  <calcPr calcId="191029"/>
  <pivotCaches>
    <pivotCache cacheId="8" r:id="rId6"/>
    <pivotCache cacheId="9" r:id="rId7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1" i="5" l="1"/>
  <c r="C23" i="5"/>
  <c r="G49" i="1"/>
  <c r="C21" i="4"/>
  <c r="F10" i="1"/>
  <c r="G6" i="1"/>
  <c r="G39" i="1"/>
  <c r="F64" i="1" s="1"/>
  <c r="F27" i="1"/>
  <c r="G28" i="1" s="1"/>
  <c r="C4" i="5"/>
  <c r="C9" i="4"/>
  <c r="C6" i="4"/>
  <c r="C3" i="4"/>
  <c r="G23" i="2"/>
  <c r="C24" i="2"/>
  <c r="G22" i="2"/>
  <c r="C5" i="4"/>
  <c r="C4" i="4"/>
  <c r="C20" i="4"/>
  <c r="C15" i="4"/>
  <c r="C12" i="4"/>
  <c r="G63" i="1" l="1"/>
  <c r="C65" i="1" s="1"/>
  <c r="C8" i="5"/>
  <c r="C11" i="5"/>
  <c r="C17" i="5"/>
  <c r="C14" i="5"/>
  <c r="C22" i="4"/>
  <c r="C10" i="4"/>
  <c r="C13" i="4"/>
  <c r="C16" i="4"/>
  <c r="G24" i="2"/>
  <c r="C7" i="4"/>
  <c r="C19" i="5" l="1"/>
  <c r="C25" i="5" s="1"/>
  <c r="G65" i="1"/>
  <c r="F67" i="1" s="1"/>
  <c r="G68" i="1" s="1"/>
  <c r="C18" i="4"/>
  <c r="C24" i="4" s="1"/>
</calcChain>
</file>

<file path=xl/sharedStrings.xml><?xml version="1.0" encoding="utf-8"?>
<sst xmlns="http://schemas.openxmlformats.org/spreadsheetml/2006/main" count="304" uniqueCount="76">
  <si>
    <t>Building</t>
  </si>
  <si>
    <t>VAT</t>
  </si>
  <si>
    <t>Payables</t>
  </si>
  <si>
    <t xml:space="preserve">Payables </t>
  </si>
  <si>
    <t>Loan</t>
  </si>
  <si>
    <t>Account Receivables</t>
  </si>
  <si>
    <t>Depreciation Fund</t>
  </si>
  <si>
    <t>Surplus on sales</t>
  </si>
  <si>
    <t>Machinery</t>
  </si>
  <si>
    <t>Improvement</t>
  </si>
  <si>
    <t>Cash</t>
  </si>
  <si>
    <t>Capital</t>
  </si>
  <si>
    <t>Interests</t>
  </si>
  <si>
    <t>Sales</t>
  </si>
  <si>
    <t>Depreciation</t>
  </si>
  <si>
    <t>Revenue</t>
  </si>
  <si>
    <t>Deferred Revenue</t>
  </si>
  <si>
    <t>Salaries</t>
  </si>
  <si>
    <t>Accrued Expenses</t>
  </si>
  <si>
    <t>VAT to be paid</t>
  </si>
  <si>
    <t>PPE</t>
  </si>
  <si>
    <t>Account</t>
  </si>
  <si>
    <t>Debit</t>
  </si>
  <si>
    <t>Credit</t>
  </si>
  <si>
    <t>Row Labels</t>
  </si>
  <si>
    <t>(blank)</t>
  </si>
  <si>
    <t>Grand Total</t>
  </si>
  <si>
    <t>Sum of Debit</t>
  </si>
  <si>
    <t>Sum of Credit</t>
  </si>
  <si>
    <t>Balance Sheet Opening Balance</t>
  </si>
  <si>
    <t>Sum of Balance</t>
  </si>
  <si>
    <t>BS</t>
  </si>
  <si>
    <t>Statement</t>
  </si>
  <si>
    <t>Class</t>
  </si>
  <si>
    <t>Equity</t>
  </si>
  <si>
    <t>Tax Credit</t>
  </si>
  <si>
    <t>Liabilities</t>
  </si>
  <si>
    <t>Trade Payables</t>
  </si>
  <si>
    <t>Financial Payables</t>
  </si>
  <si>
    <t>Trade Receivables</t>
  </si>
  <si>
    <t>P&amp;L</t>
  </si>
  <si>
    <t>Other Sales</t>
  </si>
  <si>
    <t>Tax Payables</t>
  </si>
  <si>
    <t>Financial Expenses</t>
  </si>
  <si>
    <t>Depreciation &amp; Amortization</t>
  </si>
  <si>
    <t>Employee Expenses</t>
  </si>
  <si>
    <t>VAT Payables</t>
  </si>
  <si>
    <t>Subclass</t>
  </si>
  <si>
    <t>Asset</t>
  </si>
  <si>
    <t>1. Sales</t>
  </si>
  <si>
    <t>3. Depreciation &amp; Amortization</t>
  </si>
  <si>
    <t>4. Financial Results</t>
  </si>
  <si>
    <t>2. Expenses</t>
  </si>
  <si>
    <t>Column Labels</t>
  </si>
  <si>
    <t>Result for the Year</t>
  </si>
  <si>
    <t>Total Asset</t>
  </si>
  <si>
    <t>Total Liabilities</t>
  </si>
  <si>
    <t>Equity + Liabilities</t>
  </si>
  <si>
    <t>Result for the year</t>
  </si>
  <si>
    <t>Total</t>
  </si>
  <si>
    <t>P&amp;L Result</t>
  </si>
  <si>
    <t>Deferred Income</t>
  </si>
  <si>
    <t>Operating Cash Flow before change in WC</t>
  </si>
  <si>
    <t>Change in AR</t>
  </si>
  <si>
    <t>PY</t>
  </si>
  <si>
    <t>Operating Cash Flow</t>
  </si>
  <si>
    <t>Investing in PPE</t>
  </si>
  <si>
    <t>Investing Cash Flow</t>
  </si>
  <si>
    <t>Capital Contribution</t>
  </si>
  <si>
    <t>Financing Cash Flow</t>
  </si>
  <si>
    <t>Cash Flow</t>
  </si>
  <si>
    <t>Cash CY</t>
  </si>
  <si>
    <t>Cash LY</t>
  </si>
  <si>
    <t>Change in Cash</t>
  </si>
  <si>
    <t>Check</t>
  </si>
  <si>
    <t>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</si>
</sst>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43" fontId="0" fillId="0" borderId="0" xfId="1" applyFont="1"/>
    <xf numFmtId="0" fontId="3" fillId="0" borderId="0" xfId="0" applyFont="1"/>
    <xf numFmtId="0" fontId="0" fillId="0" borderId="0" xfId="0" applyAlignment="1">
      <alignment horizontal="right"/>
    </xf>
    <xf numFmtId="164" fontId="3" fillId="0" borderId="0" xfId="1" applyNumberFormat="1" applyFont="1" applyAlignment="1">
      <alignment horizontal="right"/>
    </xf>
    <xf numFmtId="164" fontId="0" fillId="0" borderId="0" xfId="1" applyNumberFormat="1" applyFont="1" applyAlignment="1">
      <alignment horizontal="right"/>
    </xf>
    <xf numFmtId="0" fontId="0" fillId="0" borderId="0" xfId="0" applyFont="1"/>
    <xf numFmtId="164" fontId="1" fillId="0" borderId="0" xfId="1" applyNumberFormat="1" applyFont="1" applyAlignment="1">
      <alignment horizontal="right"/>
    </xf>
    <xf numFmtId="164" fontId="0" fillId="0" borderId="0" xfId="1" applyNumberFormat="1" applyFont="1"/>
    <xf numFmtId="164" fontId="0" fillId="0" borderId="0" xfId="0" applyNumberFormat="1"/>
    <xf numFmtId="0" fontId="4" fillId="0" borderId="0" xfId="0" applyFont="1" applyAlignment="1">
      <alignment horizontal="left"/>
    </xf>
    <xf numFmtId="0" fontId="0" fillId="0" borderId="0" xfId="0" applyAlignment="1">
      <alignment horizontal="left" indent="1"/>
    </xf>
    <xf numFmtId="164" fontId="0" fillId="0" borderId="0" xfId="0" pivotButton="1" applyNumberFormat="1"/>
    <xf numFmtId="164" fontId="0" fillId="0" borderId="0" xfId="0" applyNumberFormat="1" applyAlignment="1">
      <alignment horizontal="left"/>
    </xf>
    <xf numFmtId="164" fontId="3" fillId="0" borderId="0" xfId="1" applyNumberFormat="1" applyFont="1"/>
    <xf numFmtId="43" fontId="3" fillId="0" borderId="0" xfId="1" applyFont="1"/>
    <xf numFmtId="164" fontId="0" fillId="0" borderId="0" xfId="1" applyNumberFormat="1" applyFont="1" applyAlignment="1">
      <alignment horizontal="center"/>
    </xf>
    <xf numFmtId="164" fontId="3" fillId="0" borderId="0" xfId="1" applyNumberFormat="1" applyFont="1" applyAlignment="1">
      <alignment horizontal="center"/>
    </xf>
    <xf numFmtId="43" fontId="0" fillId="0" borderId="0" xfId="1" applyFont="1" applyAlignment="1">
      <alignment horizontal="center"/>
    </xf>
    <xf numFmtId="43" fontId="3" fillId="0" borderId="0" xfId="1" applyFont="1" applyAlignment="1">
      <alignment horizontal="center"/>
    </xf>
    <xf numFmtId="164" fontId="3" fillId="0" borderId="0" xfId="1" pivotButton="1" applyNumberFormat="1" applyFont="1" applyAlignment="1">
      <alignment horizontal="center"/>
    </xf>
    <xf numFmtId="0" fontId="2" fillId="0" borderId="0" xfId="0" applyFont="1"/>
    <xf numFmtId="164" fontId="2" fillId="0" borderId="0" xfId="1" applyNumberFormat="1" applyFont="1"/>
  </cellXfs>
  <cellStyles count="2">
    <cellStyle name="Comma" xfId="1" builtinId="3"/>
    <cellStyle name="Normal" xfId="0" builtinId="0"/>
  </cellStyles>
  <dxfs count="18">
    <dxf>
      <numFmt numFmtId="164" formatCode="_-* #,##0_-;\-* #,##0_-;_-* &quot;-&quot;??_-;_-@_-"/>
    </dxf>
    <dxf>
      <numFmt numFmtId="164" formatCode="_-* #,##0_-;\-* #,##0_-;_-* &quot;-&quot;??_-;_-@_-"/>
    </dxf>
    <dxf>
      <numFmt numFmtId="164" formatCode="_-* #,##0_-;\-* #,##0_-;_-* &quot;-&quot;??_-;_-@_-"/>
    </dxf>
    <dxf>
      <numFmt numFmtId="164" formatCode="_-* #,##0_-;\-* #,##0_-;_-* &quot;-&quot;??_-;_-@_-"/>
    </dxf>
    <dxf>
      <numFmt numFmtId="164" formatCode="_-* #,##0_-;\-* #,##0_-;_-* &quot;-&quot;??_-;_-@_-"/>
    </dxf>
    <dxf>
      <numFmt numFmtId="164" formatCode="_-* #,##0_-;\-* #,##0_-;_-* &quot;-&quot;??_-;_-@_-"/>
    </dxf>
    <dxf>
      <numFmt numFmtId="164" formatCode="_-* #,##0_-;\-* #,##0_-;_-* &quot;-&quot;??_-;_-@_-"/>
    </dxf>
    <dxf>
      <numFmt numFmtId="164" formatCode="_-* #,##0_-;\-* #,##0_-;_-* &quot;-&quot;??_-;_-@_-"/>
    </dxf>
    <dxf>
      <numFmt numFmtId="164" formatCode="_-* #,##0_-;\-* #,##0_-;_-* &quot;-&quot;??_-;_-@_-"/>
    </dxf>
    <dxf>
      <numFmt numFmtId="164" formatCode="_-* #,##0_-;\-* #,##0_-;_-* &quot;-&quot;??_-;_-@_-"/>
    </dxf>
    <dxf>
      <numFmt numFmtId="164" formatCode="_-* #,##0_-;\-* #,##0_-;_-* &quot;-&quot;??_-;_-@_-"/>
    </dxf>
    <dxf>
      <numFmt numFmtId="164" formatCode="_-* #,##0_-;\-* #,##0_-;_-* &quot;-&quot;??_-;_-@_-"/>
    </dxf>
    <dxf>
      <numFmt numFmtId="164" formatCode="_-* #,##0_-;\-* #,##0_-;_-* &quot;-&quot;??_-;_-@_-"/>
    </dxf>
    <dxf>
      <numFmt numFmtId="164" formatCode="_-* #,##0_-;\-* #,##0_-;_-* &quot;-&quot;??_-;_-@_-"/>
    </dxf>
    <dxf>
      <numFmt numFmtId="164" formatCode="_-* #,##0_-;\-* #,##0_-;_-* &quot;-&quot;??_-;_-@_-"/>
    </dxf>
    <dxf>
      <numFmt numFmtId="164" formatCode="_-* #,##0_-;\-* #,##0_-;_-* &quot;-&quot;??_-;_-@_-"/>
    </dxf>
    <dxf>
      <numFmt numFmtId="164" formatCode="_-* #,##0_-;\-* #,##0_-;_-* &quot;-&quot;??_-;_-@_-"/>
    </dxf>
    <dxf>
      <numFmt numFmtId="164" formatCode="_-* #,##0_-;\-* #,##0_-;_-* &quot;-&quot;??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rancesco Lucà" refreshedDate="45078.629523842596" createdVersion="7" refreshedVersion="7" minRefreshableVersion="3" recordCount="64" xr:uid="{8AB5AD88-ACC4-4303-88E1-092FE71F6F85}">
  <cacheSource type="worksheet">
    <worksheetSource ref="E3:G68" sheet="JE + LEdger"/>
  </cacheSource>
  <cacheFields count="4">
    <cacheField name="Account" numFmtId="0">
      <sharedItems containsBlank="1" count="22">
        <s v="Machinery"/>
        <s v="Cash"/>
        <s v="Balance Sheet Opening Balance"/>
        <m/>
        <s v="Depreciation Fund"/>
        <s v="Capital"/>
        <s v="Building"/>
        <s v="VAT"/>
        <s v="Payables"/>
        <s v="Payables "/>
        <s v="Loan"/>
        <s v="Account Receivables"/>
        <s v="Surplus on sales"/>
        <s v="Improvement"/>
        <s v="Interests"/>
        <s v="Sales"/>
        <s v="Depreciation"/>
        <s v="Revenue"/>
        <s v="Deferred Revenue"/>
        <s v="Salaries"/>
        <s v="Accrued Expenses"/>
        <s v="VAT to be paid"/>
      </sharedItems>
    </cacheField>
    <cacheField name="Debit" numFmtId="164">
      <sharedItems containsString="0" containsBlank="1" containsNumber="1" containsInteger="1" minValue="10" maxValue="1440"/>
    </cacheField>
    <cacheField name="Credit" numFmtId="164">
      <sharedItems containsString="0" containsBlank="1" containsNumber="1" containsInteger="1" minValue="20" maxValue="1440"/>
    </cacheField>
    <cacheField name="Balance" numFmtId="0" formula="Debit-Credit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rancesco Lucà" refreshedDate="45078.659084143517" createdVersion="7" refreshedVersion="7" minRefreshableVersion="3" recordCount="65" xr:uid="{B3628E54-7BCB-4B63-97AD-AA39C4A849E0}">
  <cacheSource type="worksheet">
    <worksheetSource ref="B3:G68" sheet="JE + LEdger"/>
  </cacheSource>
  <cacheFields count="7">
    <cacheField name="Statement" numFmtId="0">
      <sharedItems containsBlank="1" count="3">
        <s v="BS"/>
        <m/>
        <s v="P&amp;L"/>
      </sharedItems>
    </cacheField>
    <cacheField name="Subclass" numFmtId="0">
      <sharedItems containsBlank="1" count="18">
        <s v="PPE"/>
        <s v="Cash"/>
        <m/>
        <s v="Equity"/>
        <s v="Tax Credit"/>
        <s v="Trade Payables"/>
        <s v="Financial Payables"/>
        <s v="Trade Receivables"/>
        <s v="Other Sales"/>
        <s v="Tax Payables"/>
        <s v="Financial Expenses"/>
        <s v="Sales"/>
        <s v="Depreciation &amp; Amortization"/>
        <s v="Deferred Revenue"/>
        <s v="Employee Expenses"/>
        <s v="Accrued Expenses"/>
        <s v="VAT Payables"/>
        <s v="VAT Receivables" u="1"/>
      </sharedItems>
    </cacheField>
    <cacheField name="Class" numFmtId="0">
      <sharedItems containsBlank="1" count="24">
        <s v="Asset"/>
        <m/>
        <s v="Equity"/>
        <s v="Liabilities"/>
        <s v="1. Sales"/>
        <s v="4. Financial Results"/>
        <s v="3. Depreciation &amp; Amortization"/>
        <s v="2. Expenses"/>
        <s v="Depreciation &amp; Amortization" u="1"/>
        <s v="VAT Payables" u="1"/>
        <s v="Financial Payables" u="1"/>
        <s v="VAT Receivables" u="1"/>
        <s v="Financial Expenses" u="1"/>
        <s v="Employee Expenses" u="1"/>
        <s v="Tax Payables" u="1"/>
        <s v="PPE" u="1"/>
        <s v="Cash" u="1"/>
        <s v="Sales" u="1"/>
        <s v="Trade Payables" u="1"/>
        <s v="Other Sales" u="1"/>
        <s v="Trade Receivables" u="1"/>
        <s v="Deferred Revenue" u="1"/>
        <s v="Accrued Expenses" u="1"/>
        <s v="Tax Credit" u="1"/>
      </sharedItems>
    </cacheField>
    <cacheField name="Account" numFmtId="0">
      <sharedItems containsBlank="1"/>
    </cacheField>
    <cacheField name="Debit" numFmtId="164">
      <sharedItems containsString="0" containsBlank="1" containsNumber="1" containsInteger="1" minValue="10" maxValue="1440"/>
    </cacheField>
    <cacheField name="Credit" numFmtId="164">
      <sharedItems containsString="0" containsBlank="1" containsNumber="1" containsInteger="1" minValue="20" maxValue="1440"/>
    </cacheField>
    <cacheField name="Balance" numFmtId="0" formula="Debit-Credit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4">
  <r>
    <x v="0"/>
    <n v="200"/>
    <m/>
  </r>
  <r>
    <x v="1"/>
    <n v="1000"/>
    <m/>
  </r>
  <r>
    <x v="2"/>
    <m/>
    <n v="1200"/>
  </r>
  <r>
    <x v="3"/>
    <m/>
    <m/>
  </r>
  <r>
    <x v="4"/>
    <m/>
    <n v="120"/>
  </r>
  <r>
    <x v="5"/>
    <m/>
    <n v="1080"/>
  </r>
  <r>
    <x v="2"/>
    <n v="1200"/>
    <m/>
  </r>
  <r>
    <x v="3"/>
    <m/>
    <m/>
  </r>
  <r>
    <x v="6"/>
    <n v="1000"/>
    <m/>
  </r>
  <r>
    <x v="7"/>
    <n v="200"/>
    <m/>
  </r>
  <r>
    <x v="8"/>
    <m/>
    <n v="1200"/>
  </r>
  <r>
    <x v="3"/>
    <m/>
    <m/>
  </r>
  <r>
    <x v="9"/>
    <n v="1200"/>
    <m/>
  </r>
  <r>
    <x v="10"/>
    <m/>
    <n v="1200"/>
  </r>
  <r>
    <x v="3"/>
    <m/>
    <m/>
  </r>
  <r>
    <x v="11"/>
    <n v="120"/>
    <m/>
  </r>
  <r>
    <x v="4"/>
    <n v="120"/>
    <m/>
  </r>
  <r>
    <x v="12"/>
    <m/>
    <n v="20"/>
  </r>
  <r>
    <x v="7"/>
    <m/>
    <n v="20"/>
  </r>
  <r>
    <x v="0"/>
    <m/>
    <n v="200"/>
  </r>
  <r>
    <x v="3"/>
    <m/>
    <m/>
  </r>
  <r>
    <x v="13"/>
    <n v="100"/>
    <m/>
  </r>
  <r>
    <x v="0"/>
    <n v="500"/>
    <m/>
  </r>
  <r>
    <x v="7"/>
    <n v="120"/>
    <m/>
  </r>
  <r>
    <x v="1"/>
    <m/>
    <n v="720"/>
  </r>
  <r>
    <x v="3"/>
    <m/>
    <m/>
  </r>
  <r>
    <x v="1"/>
    <n v="1000"/>
    <m/>
  </r>
  <r>
    <x v="5"/>
    <m/>
    <n v="1000"/>
  </r>
  <r>
    <x v="3"/>
    <m/>
    <m/>
  </r>
  <r>
    <x v="10"/>
    <n v="1200"/>
    <m/>
  </r>
  <r>
    <x v="14"/>
    <n v="10"/>
    <m/>
  </r>
  <r>
    <x v="1"/>
    <m/>
    <n v="1210"/>
  </r>
  <r>
    <x v="3"/>
    <m/>
    <m/>
  </r>
  <r>
    <x v="11"/>
    <n v="1440"/>
    <m/>
  </r>
  <r>
    <x v="15"/>
    <m/>
    <n v="1200"/>
  </r>
  <r>
    <x v="7"/>
    <m/>
    <n v="240"/>
  </r>
  <r>
    <x v="3"/>
    <m/>
    <m/>
  </r>
  <r>
    <x v="1"/>
    <n v="1440"/>
    <m/>
  </r>
  <r>
    <x v="11"/>
    <m/>
    <n v="1440"/>
  </r>
  <r>
    <x v="3"/>
    <m/>
    <m/>
  </r>
  <r>
    <x v="16"/>
    <n v="170"/>
    <m/>
  </r>
  <r>
    <x v="4"/>
    <m/>
    <n v="170"/>
  </r>
  <r>
    <x v="3"/>
    <m/>
    <m/>
  </r>
  <r>
    <x v="11"/>
    <n v="1440"/>
    <m/>
  </r>
  <r>
    <x v="15"/>
    <m/>
    <n v="1200"/>
  </r>
  <r>
    <x v="7"/>
    <m/>
    <n v="240"/>
  </r>
  <r>
    <x v="3"/>
    <m/>
    <m/>
  </r>
  <r>
    <x v="1"/>
    <n v="1440"/>
    <m/>
  </r>
  <r>
    <x v="11"/>
    <m/>
    <n v="1440"/>
  </r>
  <r>
    <x v="3"/>
    <m/>
    <m/>
  </r>
  <r>
    <x v="17"/>
    <n v="1000"/>
    <m/>
  </r>
  <r>
    <x v="18"/>
    <m/>
    <n v="1000"/>
  </r>
  <r>
    <x v="3"/>
    <m/>
    <m/>
  </r>
  <r>
    <x v="19"/>
    <n v="400"/>
    <m/>
  </r>
  <r>
    <x v="1"/>
    <m/>
    <n v="400"/>
  </r>
  <r>
    <x v="3"/>
    <m/>
    <m/>
  </r>
  <r>
    <x v="19"/>
    <n v="20"/>
    <m/>
  </r>
  <r>
    <x v="20"/>
    <m/>
    <n v="20"/>
  </r>
  <r>
    <x v="3"/>
    <m/>
    <m/>
  </r>
  <r>
    <x v="7"/>
    <n v="180"/>
    <m/>
  </r>
  <r>
    <x v="21"/>
    <m/>
    <n v="180"/>
  </r>
  <r>
    <x v="3"/>
    <m/>
    <m/>
  </r>
  <r>
    <x v="21"/>
    <n v="180"/>
    <m/>
  </r>
  <r>
    <x v="1"/>
    <m/>
    <n v="18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5">
  <r>
    <x v="0"/>
    <x v="0"/>
    <x v="0"/>
    <s v="Machinery"/>
    <n v="200"/>
    <m/>
  </r>
  <r>
    <x v="0"/>
    <x v="1"/>
    <x v="0"/>
    <s v="Cash"/>
    <n v="1000"/>
    <m/>
  </r>
  <r>
    <x v="1"/>
    <x v="2"/>
    <x v="1"/>
    <s v="Balance Sheet Opening Balance"/>
    <m/>
    <n v="1200"/>
  </r>
  <r>
    <x v="1"/>
    <x v="2"/>
    <x v="1"/>
    <m/>
    <m/>
    <m/>
  </r>
  <r>
    <x v="0"/>
    <x v="0"/>
    <x v="0"/>
    <s v="Depreciation Fund"/>
    <m/>
    <n v="120"/>
  </r>
  <r>
    <x v="0"/>
    <x v="3"/>
    <x v="2"/>
    <s v="Capital"/>
    <m/>
    <n v="1080"/>
  </r>
  <r>
    <x v="1"/>
    <x v="2"/>
    <x v="1"/>
    <s v="Balance Sheet Opening Balance"/>
    <n v="1200"/>
    <m/>
  </r>
  <r>
    <x v="1"/>
    <x v="2"/>
    <x v="1"/>
    <m/>
    <m/>
    <m/>
  </r>
  <r>
    <x v="0"/>
    <x v="0"/>
    <x v="0"/>
    <s v="Building"/>
    <n v="1000"/>
    <m/>
  </r>
  <r>
    <x v="0"/>
    <x v="4"/>
    <x v="0"/>
    <s v="VAT"/>
    <n v="200"/>
    <m/>
  </r>
  <r>
    <x v="0"/>
    <x v="5"/>
    <x v="3"/>
    <s v="Payables"/>
    <m/>
    <n v="1200"/>
  </r>
  <r>
    <x v="1"/>
    <x v="2"/>
    <x v="1"/>
    <m/>
    <m/>
    <m/>
  </r>
  <r>
    <x v="0"/>
    <x v="5"/>
    <x v="3"/>
    <s v="Payables "/>
    <n v="1200"/>
    <m/>
  </r>
  <r>
    <x v="0"/>
    <x v="6"/>
    <x v="3"/>
    <s v="Loan"/>
    <m/>
    <n v="1200"/>
  </r>
  <r>
    <x v="1"/>
    <x v="2"/>
    <x v="1"/>
    <m/>
    <m/>
    <m/>
  </r>
  <r>
    <x v="0"/>
    <x v="7"/>
    <x v="0"/>
    <s v="Account Receivables"/>
    <n v="120"/>
    <m/>
  </r>
  <r>
    <x v="0"/>
    <x v="0"/>
    <x v="0"/>
    <s v="Depreciation Fund"/>
    <n v="120"/>
    <m/>
  </r>
  <r>
    <x v="2"/>
    <x v="8"/>
    <x v="4"/>
    <s v="Surplus on sales"/>
    <m/>
    <n v="20"/>
  </r>
  <r>
    <x v="0"/>
    <x v="9"/>
    <x v="3"/>
    <s v="VAT"/>
    <m/>
    <n v="20"/>
  </r>
  <r>
    <x v="0"/>
    <x v="0"/>
    <x v="0"/>
    <s v="Machinery"/>
    <m/>
    <n v="200"/>
  </r>
  <r>
    <x v="1"/>
    <x v="2"/>
    <x v="1"/>
    <m/>
    <m/>
    <m/>
  </r>
  <r>
    <x v="0"/>
    <x v="0"/>
    <x v="0"/>
    <s v="Improvement"/>
    <n v="100"/>
    <m/>
  </r>
  <r>
    <x v="0"/>
    <x v="0"/>
    <x v="0"/>
    <s v="Machinery"/>
    <n v="500"/>
    <m/>
  </r>
  <r>
    <x v="0"/>
    <x v="4"/>
    <x v="0"/>
    <s v="VAT"/>
    <n v="120"/>
    <m/>
  </r>
  <r>
    <x v="0"/>
    <x v="1"/>
    <x v="0"/>
    <s v="Cash"/>
    <m/>
    <n v="720"/>
  </r>
  <r>
    <x v="1"/>
    <x v="2"/>
    <x v="1"/>
    <m/>
    <m/>
    <m/>
  </r>
  <r>
    <x v="0"/>
    <x v="1"/>
    <x v="0"/>
    <s v="Cash"/>
    <n v="1000"/>
    <m/>
  </r>
  <r>
    <x v="0"/>
    <x v="3"/>
    <x v="2"/>
    <s v="Capital"/>
    <m/>
    <n v="1000"/>
  </r>
  <r>
    <x v="1"/>
    <x v="2"/>
    <x v="1"/>
    <m/>
    <m/>
    <m/>
  </r>
  <r>
    <x v="0"/>
    <x v="6"/>
    <x v="3"/>
    <s v="Loan"/>
    <n v="1200"/>
    <m/>
  </r>
  <r>
    <x v="2"/>
    <x v="10"/>
    <x v="5"/>
    <s v="Interests"/>
    <n v="10"/>
    <m/>
  </r>
  <r>
    <x v="0"/>
    <x v="1"/>
    <x v="0"/>
    <s v="Cash"/>
    <m/>
    <n v="1210"/>
  </r>
  <r>
    <x v="1"/>
    <x v="2"/>
    <x v="1"/>
    <m/>
    <m/>
    <m/>
  </r>
  <r>
    <x v="0"/>
    <x v="7"/>
    <x v="0"/>
    <s v="Account Receivables"/>
    <n v="1440"/>
    <m/>
  </r>
  <r>
    <x v="2"/>
    <x v="11"/>
    <x v="4"/>
    <s v="Sales"/>
    <m/>
    <n v="1200"/>
  </r>
  <r>
    <x v="0"/>
    <x v="9"/>
    <x v="3"/>
    <s v="VAT"/>
    <m/>
    <n v="240"/>
  </r>
  <r>
    <x v="1"/>
    <x v="2"/>
    <x v="1"/>
    <m/>
    <m/>
    <m/>
  </r>
  <r>
    <x v="0"/>
    <x v="1"/>
    <x v="0"/>
    <s v="Cash"/>
    <n v="1440"/>
    <m/>
  </r>
  <r>
    <x v="0"/>
    <x v="7"/>
    <x v="0"/>
    <s v="Account Receivables"/>
    <m/>
    <n v="1440"/>
  </r>
  <r>
    <x v="1"/>
    <x v="2"/>
    <x v="1"/>
    <m/>
    <m/>
    <m/>
  </r>
  <r>
    <x v="2"/>
    <x v="12"/>
    <x v="6"/>
    <s v="Depreciation"/>
    <n v="170"/>
    <m/>
  </r>
  <r>
    <x v="0"/>
    <x v="0"/>
    <x v="0"/>
    <s v="Depreciation Fund"/>
    <m/>
    <n v="170"/>
  </r>
  <r>
    <x v="1"/>
    <x v="2"/>
    <x v="1"/>
    <m/>
    <m/>
    <m/>
  </r>
  <r>
    <x v="0"/>
    <x v="7"/>
    <x v="0"/>
    <s v="Account Receivables"/>
    <n v="1440"/>
    <m/>
  </r>
  <r>
    <x v="2"/>
    <x v="11"/>
    <x v="4"/>
    <s v="Sales"/>
    <m/>
    <n v="1200"/>
  </r>
  <r>
    <x v="0"/>
    <x v="9"/>
    <x v="3"/>
    <s v="VAT"/>
    <m/>
    <n v="240"/>
  </r>
  <r>
    <x v="1"/>
    <x v="2"/>
    <x v="1"/>
    <m/>
    <m/>
    <m/>
  </r>
  <r>
    <x v="0"/>
    <x v="1"/>
    <x v="0"/>
    <s v="Cash"/>
    <n v="1440"/>
    <m/>
  </r>
  <r>
    <x v="0"/>
    <x v="7"/>
    <x v="0"/>
    <s v="Account Receivables"/>
    <m/>
    <n v="1440"/>
  </r>
  <r>
    <x v="1"/>
    <x v="2"/>
    <x v="1"/>
    <m/>
    <m/>
    <m/>
  </r>
  <r>
    <x v="2"/>
    <x v="11"/>
    <x v="4"/>
    <s v="Revenue"/>
    <n v="1000"/>
    <m/>
  </r>
  <r>
    <x v="0"/>
    <x v="13"/>
    <x v="3"/>
    <s v="Deferred Revenue"/>
    <m/>
    <n v="1000"/>
  </r>
  <r>
    <x v="1"/>
    <x v="2"/>
    <x v="1"/>
    <m/>
    <m/>
    <m/>
  </r>
  <r>
    <x v="2"/>
    <x v="14"/>
    <x v="7"/>
    <s v="Salaries"/>
    <n v="400"/>
    <m/>
  </r>
  <r>
    <x v="0"/>
    <x v="1"/>
    <x v="0"/>
    <s v="Cash"/>
    <m/>
    <n v="400"/>
  </r>
  <r>
    <x v="1"/>
    <x v="2"/>
    <x v="1"/>
    <m/>
    <m/>
    <m/>
  </r>
  <r>
    <x v="2"/>
    <x v="14"/>
    <x v="7"/>
    <s v="Salaries"/>
    <n v="20"/>
    <m/>
  </r>
  <r>
    <x v="0"/>
    <x v="15"/>
    <x v="3"/>
    <s v="Accrued Expenses"/>
    <m/>
    <n v="20"/>
  </r>
  <r>
    <x v="1"/>
    <x v="2"/>
    <x v="1"/>
    <m/>
    <m/>
    <m/>
  </r>
  <r>
    <x v="0"/>
    <x v="4"/>
    <x v="0"/>
    <s v="VAT"/>
    <m/>
    <n v="320"/>
  </r>
  <r>
    <x v="0"/>
    <x v="9"/>
    <x v="3"/>
    <s v="VAT"/>
    <n v="500"/>
    <m/>
  </r>
  <r>
    <x v="0"/>
    <x v="9"/>
    <x v="3"/>
    <s v="VAT to be paid"/>
    <m/>
    <n v="180"/>
  </r>
  <r>
    <x v="1"/>
    <x v="2"/>
    <x v="1"/>
    <m/>
    <m/>
    <m/>
  </r>
  <r>
    <x v="0"/>
    <x v="16"/>
    <x v="3"/>
    <s v="VAT to be paid"/>
    <n v="180"/>
    <m/>
  </r>
  <r>
    <x v="0"/>
    <x v="1"/>
    <x v="0"/>
    <s v="Cash"/>
    <m/>
    <n v="18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9FD0550-383C-4D9D-8643-09C6CAFA7342}" name="PivotTable2" cacheId="8" applyNumberFormats="0" applyBorderFormats="0" applyFontFormats="0" applyPatternFormats="0" applyAlignmentFormats="0" applyWidthHeightFormats="1" dataCaption="Values" updatedVersion="7" minRefreshableVersion="3" useAutoFormatting="1" itemPrintTitles="1" createdVersion="7" indent="0" outline="1" outlineData="1" multipleFieldFilters="0">
  <location ref="K3:N26" firstHeaderRow="0" firstDataRow="1" firstDataCol="1"/>
  <pivotFields count="4">
    <pivotField axis="axisRow" showAll="0">
      <items count="23">
        <item x="11"/>
        <item x="20"/>
        <item x="6"/>
        <item x="5"/>
        <item x="1"/>
        <item x="18"/>
        <item x="16"/>
        <item x="4"/>
        <item x="13"/>
        <item x="14"/>
        <item x="10"/>
        <item x="0"/>
        <item x="8"/>
        <item x="9"/>
        <item x="17"/>
        <item x="19"/>
        <item x="15"/>
        <item x="12"/>
        <item x="7"/>
        <item x="21"/>
        <item x="3"/>
        <item x="2"/>
        <item t="default"/>
      </items>
    </pivotField>
    <pivotField dataField="1" showAll="0"/>
    <pivotField dataField="1" showAll="0"/>
    <pivotField dataField="1" dragToRow="0" dragToCol="0" dragToPage="0" showAll="0" defaultSubtotal="0"/>
  </pivotFields>
  <rowFields count="1">
    <field x="0"/>
  </rowFields>
  <rowItems count="2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um of Debit" fld="1" baseField="0" baseItem="0"/>
    <dataField name="Sum of Credit" fld="2" baseField="0" baseItem="0"/>
    <dataField name="Sum of Balance" fld="3" baseField="0" baseItem="0"/>
  </dataFields>
  <formats count="2">
    <format dxfId="17">
      <pivotArea outline="0" collapsedLevelsAreSubtotals="1" fieldPosition="0"/>
    </format>
    <format dxfId="16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997DB3-8722-47EC-AC76-5B12029A6727}" name="PivotTable5" cacheId="9" applyNumberFormats="0" applyBorderFormats="0" applyFontFormats="0" applyPatternFormats="0" applyAlignmentFormats="0" applyWidthHeightFormats="1" dataCaption="Values" grandTotalCaption="Total Liabilities" updatedVersion="7" minRefreshableVersion="3" useAutoFormatting="1" colGrandTotals="0" itemPrintTitles="1" createdVersion="7" indent="0" outline="1" outlineData="1" multipleFieldFilters="0">
  <location ref="F12:G20" firstHeaderRow="1" firstDataRow="2" firstDataCol="1" rowPageCount="1" colPageCount="1"/>
  <pivotFields count="7">
    <pivotField axis="axisPage" showAll="0">
      <items count="4">
        <item x="0"/>
        <item x="2"/>
        <item x="1"/>
        <item t="default"/>
      </items>
    </pivotField>
    <pivotField axis="axisRow" showAll="0">
      <items count="19">
        <item x="15"/>
        <item x="1"/>
        <item x="13"/>
        <item x="12"/>
        <item x="14"/>
        <item x="3"/>
        <item x="10"/>
        <item x="6"/>
        <item x="8"/>
        <item x="0"/>
        <item x="11"/>
        <item x="4"/>
        <item x="9"/>
        <item x="5"/>
        <item x="7"/>
        <item x="16"/>
        <item m="1" x="17"/>
        <item x="2"/>
        <item t="default"/>
      </items>
    </pivotField>
    <pivotField axis="axisCol" multipleItemSelectionAllowed="1" showAll="0">
      <items count="25">
        <item h="1" m="1" x="22"/>
        <item h="1" m="1" x="16"/>
        <item h="1" m="1" x="21"/>
        <item h="1" m="1" x="8"/>
        <item h="1" m="1" x="13"/>
        <item h="1" x="2"/>
        <item h="1" m="1" x="12"/>
        <item h="1" m="1" x="10"/>
        <item h="1" m="1" x="19"/>
        <item h="1" m="1" x="15"/>
        <item h="1" m="1" x="17"/>
        <item h="1" m="1" x="23"/>
        <item h="1" m="1" x="14"/>
        <item h="1" m="1" x="18"/>
        <item h="1" m="1" x="20"/>
        <item h="1" m="1" x="9"/>
        <item h="1" m="1" x="11"/>
        <item h="1" x="1"/>
        <item h="1" x="0"/>
        <item x="3"/>
        <item h="1" x="4"/>
        <item h="1" x="5"/>
        <item h="1" x="6"/>
        <item h="1" x="7"/>
        <item t="default"/>
      </items>
    </pivotField>
    <pivotField showAll="0"/>
    <pivotField showAll="0"/>
    <pivotField showAll="0"/>
    <pivotField dataField="1" dragToRow="0" dragToCol="0" dragToPage="0" showAll="0" defaultSubtotal="0"/>
  </pivotFields>
  <rowFields count="1">
    <field x="1"/>
  </rowFields>
  <rowItems count="7">
    <i>
      <x/>
    </i>
    <i>
      <x v="2"/>
    </i>
    <i>
      <x v="7"/>
    </i>
    <i>
      <x v="12"/>
    </i>
    <i>
      <x v="13"/>
    </i>
    <i>
      <x v="15"/>
    </i>
    <i t="grand">
      <x/>
    </i>
  </rowItems>
  <colFields count="1">
    <field x="2"/>
  </colFields>
  <colItems count="1">
    <i>
      <x v="19"/>
    </i>
  </colItems>
  <pageFields count="1">
    <pageField fld="0" item="0" hier="-1"/>
  </pageFields>
  <dataFields count="1">
    <dataField name="Sum of Balance" fld="6" baseField="0" baseItem="0" numFmtId="164"/>
  </dataFields>
  <formats count="4">
    <format dxfId="7">
      <pivotArea outline="0" collapsedLevelsAreSubtotals="1" fieldPosition="0"/>
    </format>
    <format dxfId="6">
      <pivotArea dataOnly="0" labelOnly="1" outline="0" fieldPosition="0">
        <references count="1">
          <reference field="0" count="1">
            <x v="0"/>
          </reference>
        </references>
      </pivotArea>
    </format>
    <format dxfId="5">
      <pivotArea field="2" type="button" dataOnly="0" labelOnly="1" outline="0" axis="axisCol" fieldPosition="0"/>
    </format>
    <format dxfId="4">
      <pivotArea dataOnly="0" labelOnly="1" fieldPosition="0">
        <references count="1">
          <reference field="2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4BFA040-E8EC-442C-AF21-A49998BB0D87}" name="PivotTable4" cacheId="9" applyNumberFormats="0" applyBorderFormats="0" applyFontFormats="0" applyPatternFormats="0" applyAlignmentFormats="0" applyWidthHeightFormats="1" dataCaption="Values" grandTotalCaption="Equity" updatedVersion="7" minRefreshableVersion="3" useAutoFormatting="1" colGrandTotals="0" itemPrintTitles="1" createdVersion="7" indent="0" outline="1" outlineData="1" multipleFieldFilters="0">
  <location ref="F4:G7" firstHeaderRow="1" firstDataRow="2" firstDataCol="1" rowPageCount="1" colPageCount="1"/>
  <pivotFields count="7">
    <pivotField axis="axisPage" showAll="0">
      <items count="4">
        <item x="0"/>
        <item x="2"/>
        <item x="1"/>
        <item t="default"/>
      </items>
    </pivotField>
    <pivotField axis="axisRow" showAll="0">
      <items count="19">
        <item x="15"/>
        <item x="1"/>
        <item x="13"/>
        <item x="12"/>
        <item x="14"/>
        <item x="3"/>
        <item x="10"/>
        <item x="6"/>
        <item x="8"/>
        <item x="0"/>
        <item x="11"/>
        <item x="4"/>
        <item x="9"/>
        <item x="5"/>
        <item x="7"/>
        <item x="16"/>
        <item m="1" x="17"/>
        <item x="2"/>
        <item t="default"/>
      </items>
    </pivotField>
    <pivotField axis="axisCol" multipleItemSelectionAllowed="1" showAll="0">
      <items count="25">
        <item h="1" m="1" x="22"/>
        <item h="1" m="1" x="16"/>
        <item h="1" m="1" x="21"/>
        <item h="1" m="1" x="8"/>
        <item h="1" m="1" x="13"/>
        <item x="2"/>
        <item h="1" m="1" x="12"/>
        <item h="1" m="1" x="10"/>
        <item h="1" m="1" x="19"/>
        <item h="1" m="1" x="15"/>
        <item h="1" m="1" x="17"/>
        <item h="1" m="1" x="23"/>
        <item h="1" m="1" x="14"/>
        <item h="1" m="1" x="18"/>
        <item h="1" m="1" x="20"/>
        <item h="1" m="1" x="9"/>
        <item h="1" m="1" x="11"/>
        <item h="1" x="1"/>
        <item h="1" x="0"/>
        <item h="1" x="3"/>
        <item h="1" x="4"/>
        <item h="1" x="5"/>
        <item h="1" x="6"/>
        <item h="1" x="7"/>
        <item t="default"/>
      </items>
    </pivotField>
    <pivotField showAll="0"/>
    <pivotField showAll="0"/>
    <pivotField showAll="0"/>
    <pivotField dataField="1" dragToRow="0" dragToCol="0" dragToPage="0" showAll="0" defaultSubtotal="0"/>
  </pivotFields>
  <rowFields count="1">
    <field x="1"/>
  </rowFields>
  <rowItems count="2">
    <i>
      <x v="5"/>
    </i>
    <i t="grand">
      <x/>
    </i>
  </rowItems>
  <colFields count="1">
    <field x="2"/>
  </colFields>
  <colItems count="1">
    <i>
      <x v="5"/>
    </i>
  </colItems>
  <pageFields count="1">
    <pageField fld="0" item="0" hier="-1"/>
  </pageFields>
  <dataFields count="1">
    <dataField name="Sum of Balance" fld="6" baseField="0" baseItem="0" numFmtId="164"/>
  </dataFields>
  <formats count="4">
    <format dxfId="11">
      <pivotArea outline="0" collapsedLevelsAreSubtotals="1" fieldPosition="0"/>
    </format>
    <format dxfId="10">
      <pivotArea dataOnly="0" labelOnly="1" outline="0" fieldPosition="0">
        <references count="1">
          <reference field="0" count="1">
            <x v="0"/>
          </reference>
        </references>
      </pivotArea>
    </format>
    <format dxfId="9">
      <pivotArea field="2" type="button" dataOnly="0" labelOnly="1" outline="0" axis="axisCol" fieldPosition="0"/>
    </format>
    <format dxfId="8">
      <pivotArea dataOnly="0" labelOnly="1" fieldPosition="0">
        <references count="1">
          <reference field="2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CC047E3-7A79-4040-83E2-1F831C12790B}" name="PivotTable3" cacheId="9" applyNumberFormats="0" applyBorderFormats="0" applyFontFormats="0" applyPatternFormats="0" applyAlignmentFormats="0" applyWidthHeightFormats="1" dataCaption="Values" grandTotalCaption="Total Asset" updatedVersion="7" minRefreshableVersion="3" useAutoFormatting="1" colGrandTotals="0" itemPrintTitles="1" createdVersion="7" indent="0" outline="1" outlineData="1" multipleFieldFilters="0">
  <location ref="B4:C10" firstHeaderRow="1" firstDataRow="2" firstDataCol="1" rowPageCount="1" colPageCount="1"/>
  <pivotFields count="7">
    <pivotField axis="axisPage" showAll="0">
      <items count="4">
        <item x="0"/>
        <item x="2"/>
        <item x="1"/>
        <item t="default"/>
      </items>
    </pivotField>
    <pivotField axis="axisRow" showAll="0">
      <items count="19">
        <item x="15"/>
        <item x="1"/>
        <item x="13"/>
        <item x="12"/>
        <item x="14"/>
        <item x="3"/>
        <item x="10"/>
        <item x="6"/>
        <item x="8"/>
        <item x="0"/>
        <item x="11"/>
        <item x="4"/>
        <item x="9"/>
        <item x="5"/>
        <item x="7"/>
        <item x="16"/>
        <item m="1" x="17"/>
        <item x="2"/>
        <item t="default"/>
      </items>
    </pivotField>
    <pivotField axis="axisCol" multipleItemSelectionAllowed="1" showAll="0">
      <items count="25">
        <item h="1" m="1" x="22"/>
        <item h="1" m="1" x="16"/>
        <item h="1" m="1" x="21"/>
        <item h="1" m="1" x="8"/>
        <item h="1" m="1" x="13"/>
        <item h="1" x="2"/>
        <item h="1" m="1" x="12"/>
        <item h="1" m="1" x="10"/>
        <item h="1" m="1" x="19"/>
        <item h="1" m="1" x="15"/>
        <item h="1" m="1" x="17"/>
        <item h="1" m="1" x="23"/>
        <item h="1" m="1" x="14"/>
        <item h="1" m="1" x="18"/>
        <item h="1" m="1" x="20"/>
        <item h="1" m="1" x="9"/>
        <item h="1" m="1" x="11"/>
        <item h="1" x="1"/>
        <item x="0"/>
        <item h="1" x="3"/>
        <item h="1" x="4"/>
        <item h="1" x="5"/>
        <item h="1" x="6"/>
        <item h="1" x="7"/>
        <item t="default"/>
      </items>
    </pivotField>
    <pivotField showAll="0"/>
    <pivotField showAll="0"/>
    <pivotField showAll="0"/>
    <pivotField dataField="1" dragToRow="0" dragToCol="0" dragToPage="0" showAll="0" defaultSubtotal="0"/>
  </pivotFields>
  <rowFields count="1">
    <field x="1"/>
  </rowFields>
  <rowItems count="5">
    <i>
      <x v="1"/>
    </i>
    <i>
      <x v="9"/>
    </i>
    <i>
      <x v="11"/>
    </i>
    <i>
      <x v="14"/>
    </i>
    <i t="grand">
      <x/>
    </i>
  </rowItems>
  <colFields count="1">
    <field x="2"/>
  </colFields>
  <colItems count="1">
    <i>
      <x v="18"/>
    </i>
  </colItems>
  <pageFields count="1">
    <pageField fld="0" item="0" hier="-1"/>
  </pageFields>
  <dataFields count="1">
    <dataField name="Sum of Balance" fld="6" baseField="0" baseItem="0" numFmtId="164"/>
  </dataFields>
  <formats count="4">
    <format dxfId="15">
      <pivotArea outline="0" collapsedLevelsAreSubtotals="1" fieldPosition="0"/>
    </format>
    <format dxfId="14">
      <pivotArea dataOnly="0" labelOnly="1" outline="0" fieldPosition="0">
        <references count="1">
          <reference field="0" count="1">
            <x v="0"/>
          </reference>
        </references>
      </pivotArea>
    </format>
    <format dxfId="13">
      <pivotArea field="2" type="button" dataOnly="0" labelOnly="1" outline="0" axis="axisCol" fieldPosition="0"/>
    </format>
    <format dxfId="12">
      <pivotArea dataOnly="0" labelOnly="1" fieldPosition="0">
        <references count="1">
          <reference field="2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93F9C66-DFF9-4AFE-AF02-6CFBB80A45C8}" name="PivotTable6" cacheId="9" applyNumberFormats="0" applyBorderFormats="0" applyFontFormats="0" applyPatternFormats="0" applyAlignmentFormats="0" applyWidthHeightFormats="1" dataCaption="Values" grandTotalCaption="Result for the Year" updatedVersion="7" minRefreshableVersion="3" useAutoFormatting="1" colGrandTotals="0" itemPrintTitles="1" createdVersion="7" indent="0" outline="1" outlineData="1" multipleFieldFilters="0">
  <location ref="B5:C15" firstHeaderRow="1" firstDataRow="1" firstDataCol="1" rowPageCount="1" colPageCount="1"/>
  <pivotFields count="7">
    <pivotField axis="axisPage" showAll="0">
      <items count="4">
        <item x="0"/>
        <item x="2"/>
        <item x="1"/>
        <item t="default"/>
      </items>
    </pivotField>
    <pivotField axis="axisRow" showAll="0">
      <items count="19">
        <item x="15"/>
        <item x="1"/>
        <item x="13"/>
        <item x="12"/>
        <item x="14"/>
        <item x="3"/>
        <item x="10"/>
        <item x="6"/>
        <item x="8"/>
        <item x="0"/>
        <item x="11"/>
        <item x="4"/>
        <item x="9"/>
        <item x="5"/>
        <item x="7"/>
        <item x="16"/>
        <item m="1" x="17"/>
        <item x="2"/>
        <item t="default"/>
      </items>
    </pivotField>
    <pivotField axis="axisRow" multipleItemSelectionAllowed="1" showAll="0" sortType="ascending">
      <items count="25">
        <item x="4"/>
        <item x="7"/>
        <item x="6"/>
        <item x="5"/>
        <item m="1" x="22"/>
        <item x="0"/>
        <item m="1" x="16"/>
        <item m="1" x="21"/>
        <item m="1" x="8"/>
        <item m="1" x="13"/>
        <item x="2"/>
        <item m="1" x="12"/>
        <item m="1" x="10"/>
        <item x="3"/>
        <item m="1" x="19"/>
        <item m="1" x="15"/>
        <item m="1" x="17"/>
        <item m="1" x="23"/>
        <item m="1" x="14"/>
        <item m="1" x="18"/>
        <item m="1" x="20"/>
        <item m="1" x="9"/>
        <item m="1" x="11"/>
        <item x="1"/>
        <item t="default"/>
      </items>
    </pivotField>
    <pivotField showAll="0"/>
    <pivotField showAll="0"/>
    <pivotField showAll="0"/>
    <pivotField dataField="1" dragToRow="0" dragToCol="0" dragToPage="0" showAll="0" defaultSubtotal="0"/>
  </pivotFields>
  <rowFields count="2">
    <field x="2"/>
    <field x="1"/>
  </rowFields>
  <rowItems count="10">
    <i>
      <x/>
    </i>
    <i r="1">
      <x v="8"/>
    </i>
    <i r="1">
      <x v="10"/>
    </i>
    <i>
      <x v="1"/>
    </i>
    <i r="1">
      <x v="4"/>
    </i>
    <i>
      <x v="2"/>
    </i>
    <i r="1">
      <x v="3"/>
    </i>
    <i>
      <x v="3"/>
    </i>
    <i r="1">
      <x v="6"/>
    </i>
    <i t="grand">
      <x/>
    </i>
  </rowItems>
  <colItems count="1">
    <i/>
  </colItems>
  <pageFields count="1">
    <pageField fld="0" item="1" hier="-1"/>
  </pageFields>
  <dataFields count="1">
    <dataField name="Sum of Balance" fld="6" baseField="0" baseItem="0" numFmtId="164"/>
  </dataFields>
  <formats count="4">
    <format dxfId="3">
      <pivotArea outline="0" collapsedLevelsAreSubtotals="1" fieldPosition="0"/>
    </format>
    <format dxfId="2">
      <pivotArea dataOnly="0" labelOnly="1" outline="0" fieldPosition="0">
        <references count="1">
          <reference field="0" count="1">
            <x v="0"/>
          </reference>
        </references>
      </pivotArea>
    </format>
    <format dxfId="1">
      <pivotArea field="2" type="button" dataOnly="0" labelOnly="1" outline="0" axis="axisRow" fieldPosition="0"/>
    </format>
    <format dxfId="0">
      <pivotArea dataOnly="0" labelOnly="1" fieldPosition="0">
        <references count="1">
          <reference field="2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6CB75-0318-4D9C-B82D-246C512A3512}">
  <dimension ref="B3:N68"/>
  <sheetViews>
    <sheetView showGridLines="0" workbookViewId="0">
      <selection activeCell="E8" sqref="E8"/>
    </sheetView>
  </sheetViews>
  <sheetFormatPr defaultRowHeight="15" x14ac:dyDescent="0.25"/>
  <cols>
    <col min="2" max="2" width="9.140625" style="5"/>
    <col min="3" max="3" width="26.85546875" style="12" bestFit="1" customWidth="1"/>
    <col min="4" max="4" width="26.85546875" style="12" customWidth="1"/>
    <col min="5" max="5" width="29.28515625" bestFit="1" customWidth="1"/>
    <col min="6" max="7" width="9.5703125" style="7" bestFit="1" customWidth="1"/>
    <col min="11" max="11" width="29.28515625" bestFit="1" customWidth="1"/>
    <col min="12" max="12" width="14" style="10" bestFit="1" customWidth="1"/>
    <col min="13" max="13" width="14.5703125" style="10" bestFit="1" customWidth="1"/>
    <col min="14" max="14" width="16" style="10" bestFit="1" customWidth="1"/>
  </cols>
  <sheetData>
    <row r="3" spans="2:14" x14ac:dyDescent="0.25">
      <c r="B3" s="5" t="s">
        <v>32</v>
      </c>
      <c r="C3" s="12" t="s">
        <v>47</v>
      </c>
      <c r="D3" s="12" t="s">
        <v>33</v>
      </c>
      <c r="E3" s="4" t="s">
        <v>21</v>
      </c>
      <c r="F3" s="6" t="s">
        <v>22</v>
      </c>
      <c r="G3" s="6" t="s">
        <v>23</v>
      </c>
      <c r="K3" s="1" t="s">
        <v>24</v>
      </c>
      <c r="L3" s="11" t="s">
        <v>27</v>
      </c>
      <c r="M3" s="11" t="s">
        <v>28</v>
      </c>
      <c r="N3" s="11" t="s">
        <v>30</v>
      </c>
    </row>
    <row r="4" spans="2:14" x14ac:dyDescent="0.25">
      <c r="B4" s="5" t="s">
        <v>31</v>
      </c>
      <c r="C4" s="12" t="s">
        <v>20</v>
      </c>
      <c r="D4" s="12" t="s">
        <v>48</v>
      </c>
      <c r="E4" s="8" t="s">
        <v>8</v>
      </c>
      <c r="F4" s="9">
        <v>200</v>
      </c>
      <c r="G4" s="9"/>
      <c r="K4" s="2" t="s">
        <v>5</v>
      </c>
      <c r="L4" s="11">
        <v>3000</v>
      </c>
      <c r="M4" s="11">
        <v>2880</v>
      </c>
      <c r="N4" s="11">
        <v>120</v>
      </c>
    </row>
    <row r="5" spans="2:14" x14ac:dyDescent="0.25">
      <c r="B5" s="5" t="s">
        <v>31</v>
      </c>
      <c r="C5" s="12" t="s">
        <v>10</v>
      </c>
      <c r="D5" s="12" t="s">
        <v>48</v>
      </c>
      <c r="E5" s="8" t="s">
        <v>10</v>
      </c>
      <c r="F5" s="9">
        <v>1000</v>
      </c>
      <c r="G5" s="9"/>
      <c r="K5" s="2" t="s">
        <v>18</v>
      </c>
      <c r="L5" s="11"/>
      <c r="M5" s="11">
        <v>20</v>
      </c>
      <c r="N5" s="11">
        <v>-20</v>
      </c>
    </row>
    <row r="6" spans="2:14" x14ac:dyDescent="0.25">
      <c r="E6" s="8" t="s">
        <v>29</v>
      </c>
      <c r="F6" s="9"/>
      <c r="G6" s="9">
        <f>+SUM(F4:F6)</f>
        <v>1200</v>
      </c>
      <c r="K6" s="2" t="s">
        <v>0</v>
      </c>
      <c r="L6" s="11">
        <v>1000</v>
      </c>
      <c r="M6" s="11"/>
      <c r="N6" s="11">
        <v>1000</v>
      </c>
    </row>
    <row r="7" spans="2:14" x14ac:dyDescent="0.25">
      <c r="E7" s="8"/>
      <c r="F7" s="9"/>
      <c r="G7" s="9"/>
      <c r="K7" s="2" t="s">
        <v>11</v>
      </c>
      <c r="L7" s="11"/>
      <c r="M7" s="11">
        <v>2080</v>
      </c>
      <c r="N7" s="11">
        <v>-2080</v>
      </c>
    </row>
    <row r="8" spans="2:14" x14ac:dyDescent="0.25">
      <c r="B8" s="5" t="s">
        <v>31</v>
      </c>
      <c r="C8" s="12" t="s">
        <v>20</v>
      </c>
      <c r="D8" s="12" t="s">
        <v>48</v>
      </c>
      <c r="E8" s="8" t="s">
        <v>6</v>
      </c>
      <c r="F8" s="9"/>
      <c r="G8" s="9">
        <v>120</v>
      </c>
      <c r="K8" s="2" t="s">
        <v>10</v>
      </c>
      <c r="L8" s="11">
        <v>4880</v>
      </c>
      <c r="M8" s="11">
        <v>2510</v>
      </c>
      <c r="N8" s="11">
        <v>2370</v>
      </c>
    </row>
    <row r="9" spans="2:14" x14ac:dyDescent="0.25">
      <c r="B9" s="5" t="s">
        <v>31</v>
      </c>
      <c r="C9" s="12" t="s">
        <v>34</v>
      </c>
      <c r="D9" s="12" t="s">
        <v>34</v>
      </c>
      <c r="E9" s="8" t="s">
        <v>11</v>
      </c>
      <c r="F9" s="9"/>
      <c r="G9" s="9">
        <v>1080</v>
      </c>
      <c r="K9" s="2" t="s">
        <v>16</v>
      </c>
      <c r="L9" s="11"/>
      <c r="M9" s="11">
        <v>1000</v>
      </c>
      <c r="N9" s="11">
        <v>-1000</v>
      </c>
    </row>
    <row r="10" spans="2:14" x14ac:dyDescent="0.25">
      <c r="E10" s="8" t="s">
        <v>29</v>
      </c>
      <c r="F10" s="9">
        <f>+SUM(G8:G9)</f>
        <v>1200</v>
      </c>
      <c r="G10" s="9"/>
      <c r="K10" s="2" t="s">
        <v>14</v>
      </c>
      <c r="L10" s="11">
        <v>170</v>
      </c>
      <c r="M10" s="11"/>
      <c r="N10" s="11">
        <v>170</v>
      </c>
    </row>
    <row r="11" spans="2:14" x14ac:dyDescent="0.25">
      <c r="E11" s="8"/>
      <c r="F11" s="9"/>
      <c r="G11" s="9"/>
      <c r="K11" s="2" t="s">
        <v>6</v>
      </c>
      <c r="L11" s="11">
        <v>120</v>
      </c>
      <c r="M11" s="11">
        <v>290</v>
      </c>
      <c r="N11" s="11">
        <v>-170</v>
      </c>
    </row>
    <row r="12" spans="2:14" x14ac:dyDescent="0.25">
      <c r="B12" s="5" t="s">
        <v>31</v>
      </c>
      <c r="C12" s="12" t="s">
        <v>20</v>
      </c>
      <c r="D12" s="12" t="s">
        <v>48</v>
      </c>
      <c r="E12" t="s">
        <v>0</v>
      </c>
      <c r="F12" s="7">
        <v>1000</v>
      </c>
      <c r="K12" s="2" t="s">
        <v>9</v>
      </c>
      <c r="L12" s="11">
        <v>100</v>
      </c>
      <c r="M12" s="11"/>
      <c r="N12" s="11">
        <v>100</v>
      </c>
    </row>
    <row r="13" spans="2:14" x14ac:dyDescent="0.25">
      <c r="B13" s="5" t="s">
        <v>31</v>
      </c>
      <c r="C13" s="12" t="s">
        <v>35</v>
      </c>
      <c r="D13" s="12" t="s">
        <v>48</v>
      </c>
      <c r="E13" t="s">
        <v>1</v>
      </c>
      <c r="F13" s="7">
        <v>200</v>
      </c>
      <c r="K13" s="2" t="s">
        <v>12</v>
      </c>
      <c r="L13" s="11">
        <v>10</v>
      </c>
      <c r="M13" s="11"/>
      <c r="N13" s="11">
        <v>10</v>
      </c>
    </row>
    <row r="14" spans="2:14" x14ac:dyDescent="0.25">
      <c r="B14" s="5" t="s">
        <v>31</v>
      </c>
      <c r="C14" s="12" t="s">
        <v>37</v>
      </c>
      <c r="D14" s="12" t="s">
        <v>36</v>
      </c>
      <c r="E14" t="s">
        <v>2</v>
      </c>
      <c r="G14" s="7">
        <v>1200</v>
      </c>
      <c r="K14" s="2" t="s">
        <v>4</v>
      </c>
      <c r="L14" s="11">
        <v>1200</v>
      </c>
      <c r="M14" s="11">
        <v>1200</v>
      </c>
      <c r="N14" s="11">
        <v>0</v>
      </c>
    </row>
    <row r="15" spans="2:14" x14ac:dyDescent="0.25">
      <c r="K15" s="2" t="s">
        <v>8</v>
      </c>
      <c r="L15" s="11">
        <v>700</v>
      </c>
      <c r="M15" s="11">
        <v>200</v>
      </c>
      <c r="N15" s="11">
        <v>500</v>
      </c>
    </row>
    <row r="16" spans="2:14" x14ac:dyDescent="0.25">
      <c r="B16" s="5" t="s">
        <v>31</v>
      </c>
      <c r="C16" s="12" t="s">
        <v>37</v>
      </c>
      <c r="D16" s="12" t="s">
        <v>36</v>
      </c>
      <c r="E16" t="s">
        <v>3</v>
      </c>
      <c r="F16" s="7">
        <v>1200</v>
      </c>
      <c r="K16" s="2" t="s">
        <v>2</v>
      </c>
      <c r="L16" s="11"/>
      <c r="M16" s="11">
        <v>1200</v>
      </c>
      <c r="N16" s="11">
        <v>-1200</v>
      </c>
    </row>
    <row r="17" spans="2:14" x14ac:dyDescent="0.25">
      <c r="B17" s="5" t="s">
        <v>31</v>
      </c>
      <c r="C17" s="12" t="s">
        <v>38</v>
      </c>
      <c r="D17" s="12" t="s">
        <v>36</v>
      </c>
      <c r="E17" t="s">
        <v>4</v>
      </c>
      <c r="G17" s="7">
        <v>1200</v>
      </c>
      <c r="K17" s="2" t="s">
        <v>3</v>
      </c>
      <c r="L17" s="11">
        <v>1200</v>
      </c>
      <c r="M17" s="11"/>
      <c r="N17" s="11">
        <v>1200</v>
      </c>
    </row>
    <row r="18" spans="2:14" x14ac:dyDescent="0.25">
      <c r="K18" s="2" t="s">
        <v>15</v>
      </c>
      <c r="L18" s="11">
        <v>1000</v>
      </c>
      <c r="M18" s="11"/>
      <c r="N18" s="11">
        <v>1000</v>
      </c>
    </row>
    <row r="19" spans="2:14" x14ac:dyDescent="0.25">
      <c r="B19" s="5" t="s">
        <v>31</v>
      </c>
      <c r="C19" s="12" t="s">
        <v>39</v>
      </c>
      <c r="D19" s="12" t="s">
        <v>48</v>
      </c>
      <c r="E19" t="s">
        <v>5</v>
      </c>
      <c r="F19" s="7">
        <v>120</v>
      </c>
      <c r="K19" s="2" t="s">
        <v>17</v>
      </c>
      <c r="L19" s="11">
        <v>420</v>
      </c>
      <c r="M19" s="11"/>
      <c r="N19" s="11">
        <v>420</v>
      </c>
    </row>
    <row r="20" spans="2:14" x14ac:dyDescent="0.25">
      <c r="B20" s="5" t="s">
        <v>31</v>
      </c>
      <c r="C20" s="12" t="s">
        <v>20</v>
      </c>
      <c r="D20" s="12" t="s">
        <v>48</v>
      </c>
      <c r="E20" t="s">
        <v>6</v>
      </c>
      <c r="F20" s="7">
        <v>120</v>
      </c>
      <c r="K20" s="2" t="s">
        <v>13</v>
      </c>
      <c r="L20" s="11"/>
      <c r="M20" s="11">
        <v>2400</v>
      </c>
      <c r="N20" s="11">
        <v>-2400</v>
      </c>
    </row>
    <row r="21" spans="2:14" x14ac:dyDescent="0.25">
      <c r="B21" s="5" t="s">
        <v>40</v>
      </c>
      <c r="C21" s="12" t="s">
        <v>41</v>
      </c>
      <c r="D21" s="12" t="s">
        <v>49</v>
      </c>
      <c r="E21" t="s">
        <v>7</v>
      </c>
      <c r="G21" s="7">
        <v>20</v>
      </c>
      <c r="K21" s="2" t="s">
        <v>7</v>
      </c>
      <c r="L21" s="11"/>
      <c r="M21" s="11">
        <v>20</v>
      </c>
      <c r="N21" s="11">
        <v>-20</v>
      </c>
    </row>
    <row r="22" spans="2:14" x14ac:dyDescent="0.25">
      <c r="B22" s="5" t="s">
        <v>31</v>
      </c>
      <c r="C22" s="12" t="s">
        <v>42</v>
      </c>
      <c r="D22" s="12" t="s">
        <v>36</v>
      </c>
      <c r="E22" t="s">
        <v>1</v>
      </c>
      <c r="G22" s="7">
        <v>20</v>
      </c>
      <c r="K22" s="2" t="s">
        <v>1</v>
      </c>
      <c r="L22" s="11">
        <v>500</v>
      </c>
      <c r="M22" s="11">
        <v>500</v>
      </c>
      <c r="N22" s="11">
        <v>0</v>
      </c>
    </row>
    <row r="23" spans="2:14" x14ac:dyDescent="0.25">
      <c r="B23" s="5" t="s">
        <v>31</v>
      </c>
      <c r="C23" s="12" t="s">
        <v>20</v>
      </c>
      <c r="D23" s="12" t="s">
        <v>48</v>
      </c>
      <c r="E23" t="s">
        <v>8</v>
      </c>
      <c r="G23" s="7">
        <v>200</v>
      </c>
      <c r="K23" s="2" t="s">
        <v>19</v>
      </c>
      <c r="L23" s="11">
        <v>180</v>
      </c>
      <c r="M23" s="11">
        <v>180</v>
      </c>
      <c r="N23" s="11">
        <v>0</v>
      </c>
    </row>
    <row r="24" spans="2:14" x14ac:dyDescent="0.25">
      <c r="K24" s="2" t="s">
        <v>25</v>
      </c>
      <c r="L24" s="11"/>
      <c r="M24" s="11"/>
      <c r="N24" s="11">
        <v>0</v>
      </c>
    </row>
    <row r="25" spans="2:14" x14ac:dyDescent="0.25">
      <c r="B25" s="5" t="s">
        <v>31</v>
      </c>
      <c r="C25" s="12" t="s">
        <v>20</v>
      </c>
      <c r="D25" s="12" t="s">
        <v>48</v>
      </c>
      <c r="E25" t="s">
        <v>9</v>
      </c>
      <c r="F25" s="7">
        <v>100</v>
      </c>
      <c r="K25" s="2" t="s">
        <v>29</v>
      </c>
      <c r="L25" s="11">
        <v>1200</v>
      </c>
      <c r="M25" s="11">
        <v>1200</v>
      </c>
      <c r="N25" s="11">
        <v>0</v>
      </c>
    </row>
    <row r="26" spans="2:14" x14ac:dyDescent="0.25">
      <c r="B26" s="5" t="s">
        <v>31</v>
      </c>
      <c r="C26" s="12" t="s">
        <v>20</v>
      </c>
      <c r="D26" s="12" t="s">
        <v>48</v>
      </c>
      <c r="E26" t="s">
        <v>8</v>
      </c>
      <c r="F26" s="7">
        <v>500</v>
      </c>
      <c r="K26" s="2" t="s">
        <v>26</v>
      </c>
      <c r="L26" s="11">
        <v>15680</v>
      </c>
      <c r="M26" s="11">
        <v>15680</v>
      </c>
      <c r="N26" s="11">
        <v>0</v>
      </c>
    </row>
    <row r="27" spans="2:14" x14ac:dyDescent="0.25">
      <c r="B27" s="5" t="s">
        <v>31</v>
      </c>
      <c r="C27" s="12" t="s">
        <v>35</v>
      </c>
      <c r="D27" s="12" t="s">
        <v>48</v>
      </c>
      <c r="E27" t="s">
        <v>1</v>
      </c>
      <c r="F27" s="7">
        <f>+SUM(F25:F26)*20%</f>
        <v>120</v>
      </c>
    </row>
    <row r="28" spans="2:14" x14ac:dyDescent="0.25">
      <c r="B28" s="5" t="s">
        <v>31</v>
      </c>
      <c r="C28" s="12" t="s">
        <v>10</v>
      </c>
      <c r="D28" s="12" t="s">
        <v>48</v>
      </c>
      <c r="E28" t="s">
        <v>10</v>
      </c>
      <c r="G28" s="7">
        <f>+SUM(F25:F27)</f>
        <v>720</v>
      </c>
    </row>
    <row r="30" spans="2:14" x14ac:dyDescent="0.25">
      <c r="B30" s="5" t="s">
        <v>31</v>
      </c>
      <c r="C30" s="12" t="s">
        <v>10</v>
      </c>
      <c r="D30" s="12" t="s">
        <v>48</v>
      </c>
      <c r="E30" t="s">
        <v>10</v>
      </c>
      <c r="F30" s="7">
        <v>1000</v>
      </c>
    </row>
    <row r="31" spans="2:14" x14ac:dyDescent="0.25">
      <c r="B31" s="5" t="s">
        <v>31</v>
      </c>
      <c r="C31" s="12" t="s">
        <v>34</v>
      </c>
      <c r="D31" s="12" t="s">
        <v>34</v>
      </c>
      <c r="E31" t="s">
        <v>11</v>
      </c>
      <c r="G31" s="7">
        <v>1000</v>
      </c>
    </row>
    <row r="33" spans="2:7" x14ac:dyDescent="0.25">
      <c r="B33" s="5" t="s">
        <v>31</v>
      </c>
      <c r="C33" s="12" t="s">
        <v>38</v>
      </c>
      <c r="D33" s="12" t="s">
        <v>36</v>
      </c>
      <c r="E33" t="s">
        <v>4</v>
      </c>
      <c r="F33" s="7">
        <v>1200</v>
      </c>
    </row>
    <row r="34" spans="2:7" x14ac:dyDescent="0.25">
      <c r="B34" s="5" t="s">
        <v>40</v>
      </c>
      <c r="C34" s="12" t="s">
        <v>43</v>
      </c>
      <c r="D34" s="12" t="s">
        <v>51</v>
      </c>
      <c r="E34" t="s">
        <v>12</v>
      </c>
      <c r="F34" s="7">
        <v>10</v>
      </c>
    </row>
    <row r="35" spans="2:7" x14ac:dyDescent="0.25">
      <c r="B35" s="5" t="s">
        <v>31</v>
      </c>
      <c r="C35" s="12" t="s">
        <v>10</v>
      </c>
      <c r="D35" s="12" t="s">
        <v>48</v>
      </c>
      <c r="E35" t="s">
        <v>10</v>
      </c>
      <c r="G35" s="7">
        <v>1210</v>
      </c>
    </row>
    <row r="37" spans="2:7" x14ac:dyDescent="0.25">
      <c r="B37" s="5" t="s">
        <v>31</v>
      </c>
      <c r="C37" s="12" t="s">
        <v>39</v>
      </c>
      <c r="D37" s="12" t="s">
        <v>48</v>
      </c>
      <c r="E37" t="s">
        <v>5</v>
      </c>
      <c r="F37" s="7">
        <v>1440</v>
      </c>
    </row>
    <row r="38" spans="2:7" x14ac:dyDescent="0.25">
      <c r="B38" s="5" t="s">
        <v>40</v>
      </c>
      <c r="C38" s="12" t="s">
        <v>13</v>
      </c>
      <c r="D38" s="12" t="s">
        <v>49</v>
      </c>
      <c r="E38" t="s">
        <v>13</v>
      </c>
      <c r="G38" s="7">
        <v>1200</v>
      </c>
    </row>
    <row r="39" spans="2:7" x14ac:dyDescent="0.25">
      <c r="B39" s="5" t="s">
        <v>31</v>
      </c>
      <c r="C39" s="12" t="s">
        <v>42</v>
      </c>
      <c r="D39" s="12" t="s">
        <v>36</v>
      </c>
      <c r="E39" t="s">
        <v>1</v>
      </c>
      <c r="G39" s="7">
        <f>+G38*20%</f>
        <v>240</v>
      </c>
    </row>
    <row r="41" spans="2:7" x14ac:dyDescent="0.25">
      <c r="B41" s="5" t="s">
        <v>31</v>
      </c>
      <c r="C41" s="12" t="s">
        <v>10</v>
      </c>
      <c r="D41" s="12" t="s">
        <v>48</v>
      </c>
      <c r="E41" t="s">
        <v>10</v>
      </c>
      <c r="F41" s="7">
        <v>1440</v>
      </c>
    </row>
    <row r="42" spans="2:7" x14ac:dyDescent="0.25">
      <c r="B42" s="5" t="s">
        <v>31</v>
      </c>
      <c r="C42" s="12" t="s">
        <v>39</v>
      </c>
      <c r="D42" s="12" t="s">
        <v>48</v>
      </c>
      <c r="E42" t="s">
        <v>5</v>
      </c>
      <c r="G42" s="7">
        <v>1440</v>
      </c>
    </row>
    <row r="44" spans="2:7" x14ac:dyDescent="0.25">
      <c r="B44" s="5" t="s">
        <v>40</v>
      </c>
      <c r="C44" s="12" t="s">
        <v>44</v>
      </c>
      <c r="D44" s="12" t="s">
        <v>50</v>
      </c>
      <c r="E44" t="s">
        <v>14</v>
      </c>
      <c r="F44" s="7">
        <v>170</v>
      </c>
    </row>
    <row r="45" spans="2:7" x14ac:dyDescent="0.25">
      <c r="B45" s="5" t="s">
        <v>31</v>
      </c>
      <c r="C45" s="12" t="s">
        <v>20</v>
      </c>
      <c r="D45" s="12" t="s">
        <v>48</v>
      </c>
      <c r="E45" t="s">
        <v>6</v>
      </c>
      <c r="G45" s="7">
        <v>170</v>
      </c>
    </row>
    <row r="47" spans="2:7" x14ac:dyDescent="0.25">
      <c r="B47" s="5" t="s">
        <v>31</v>
      </c>
      <c r="C47" s="12" t="s">
        <v>39</v>
      </c>
      <c r="D47" s="12" t="s">
        <v>48</v>
      </c>
      <c r="E47" t="s">
        <v>5</v>
      </c>
      <c r="F47" s="7">
        <v>1440</v>
      </c>
    </row>
    <row r="48" spans="2:7" x14ac:dyDescent="0.25">
      <c r="B48" s="5" t="s">
        <v>40</v>
      </c>
      <c r="C48" s="12" t="s">
        <v>13</v>
      </c>
      <c r="D48" s="12" t="s">
        <v>49</v>
      </c>
      <c r="E48" t="s">
        <v>13</v>
      </c>
      <c r="G48" s="7">
        <v>1200</v>
      </c>
    </row>
    <row r="49" spans="2:7" x14ac:dyDescent="0.25">
      <c r="B49" s="5" t="s">
        <v>31</v>
      </c>
      <c r="C49" s="12" t="s">
        <v>42</v>
      </c>
      <c r="D49" s="12" t="s">
        <v>36</v>
      </c>
      <c r="E49" t="s">
        <v>1</v>
      </c>
      <c r="G49" s="7">
        <f>+G48*20%</f>
        <v>240</v>
      </c>
    </row>
    <row r="51" spans="2:7" x14ac:dyDescent="0.25">
      <c r="B51" s="5" t="s">
        <v>31</v>
      </c>
      <c r="C51" s="12" t="s">
        <v>10</v>
      </c>
      <c r="D51" s="12" t="s">
        <v>48</v>
      </c>
      <c r="E51" t="s">
        <v>10</v>
      </c>
      <c r="F51" s="7">
        <v>1440</v>
      </c>
    </row>
    <row r="52" spans="2:7" x14ac:dyDescent="0.25">
      <c r="B52" s="5" t="s">
        <v>31</v>
      </c>
      <c r="C52" s="12" t="s">
        <v>39</v>
      </c>
      <c r="D52" s="12" t="s">
        <v>48</v>
      </c>
      <c r="E52" t="s">
        <v>5</v>
      </c>
      <c r="G52" s="7">
        <v>1440</v>
      </c>
    </row>
    <row r="54" spans="2:7" x14ac:dyDescent="0.25">
      <c r="B54" s="5" t="s">
        <v>40</v>
      </c>
      <c r="C54" s="12" t="s">
        <v>13</v>
      </c>
      <c r="D54" s="12" t="s">
        <v>49</v>
      </c>
      <c r="E54" t="s">
        <v>15</v>
      </c>
      <c r="F54" s="7">
        <v>1000</v>
      </c>
    </row>
    <row r="55" spans="2:7" x14ac:dyDescent="0.25">
      <c r="B55" s="5" t="s">
        <v>31</v>
      </c>
      <c r="C55" s="12" t="s">
        <v>16</v>
      </c>
      <c r="D55" s="12" t="s">
        <v>36</v>
      </c>
      <c r="E55" t="s">
        <v>16</v>
      </c>
      <c r="G55" s="7">
        <v>1000</v>
      </c>
    </row>
    <row r="57" spans="2:7" x14ac:dyDescent="0.25">
      <c r="B57" s="5" t="s">
        <v>40</v>
      </c>
      <c r="C57" s="12" t="s">
        <v>45</v>
      </c>
      <c r="D57" s="12" t="s">
        <v>52</v>
      </c>
      <c r="E57" t="s">
        <v>17</v>
      </c>
      <c r="F57" s="7">
        <v>400</v>
      </c>
    </row>
    <row r="58" spans="2:7" x14ac:dyDescent="0.25">
      <c r="B58" s="5" t="s">
        <v>31</v>
      </c>
      <c r="C58" s="12" t="s">
        <v>10</v>
      </c>
      <c r="D58" s="12" t="s">
        <v>48</v>
      </c>
      <c r="E58" t="s">
        <v>10</v>
      </c>
      <c r="G58" s="7">
        <v>400</v>
      </c>
    </row>
    <row r="60" spans="2:7" x14ac:dyDescent="0.25">
      <c r="B60" s="5" t="s">
        <v>40</v>
      </c>
      <c r="C60" s="12" t="s">
        <v>45</v>
      </c>
      <c r="D60" s="12" t="s">
        <v>52</v>
      </c>
      <c r="E60" t="s">
        <v>17</v>
      </c>
      <c r="F60" s="7">
        <v>20</v>
      </c>
    </row>
    <row r="61" spans="2:7" x14ac:dyDescent="0.25">
      <c r="B61" s="5" t="s">
        <v>31</v>
      </c>
      <c r="C61" s="12" t="s">
        <v>18</v>
      </c>
      <c r="D61" s="12" t="s">
        <v>36</v>
      </c>
      <c r="E61" t="s">
        <v>18</v>
      </c>
      <c r="G61" s="7">
        <v>20</v>
      </c>
    </row>
    <row r="63" spans="2:7" x14ac:dyDescent="0.25">
      <c r="B63" s="5" t="s">
        <v>31</v>
      </c>
      <c r="C63" s="12" t="s">
        <v>35</v>
      </c>
      <c r="D63" s="12" t="s">
        <v>48</v>
      </c>
      <c r="E63" t="s">
        <v>1</v>
      </c>
      <c r="G63" s="7">
        <f>+SUMIF($E$12:$E$62,E63,F$12:F$62)</f>
        <v>320</v>
      </c>
    </row>
    <row r="64" spans="2:7" x14ac:dyDescent="0.25">
      <c r="B64" s="5" t="s">
        <v>31</v>
      </c>
      <c r="C64" s="12" t="s">
        <v>42</v>
      </c>
      <c r="D64" s="12" t="s">
        <v>36</v>
      </c>
      <c r="E64" t="s">
        <v>1</v>
      </c>
      <c r="F64" s="7">
        <f>+SUMIF($E$12:$E$62,E64,G$12:G$62)</f>
        <v>500</v>
      </c>
    </row>
    <row r="65" spans="2:7" x14ac:dyDescent="0.25">
      <c r="B65" s="5" t="s">
        <v>31</v>
      </c>
      <c r="C65" s="12" t="str">
        <f>+IF(F64-G63&gt;0,"Tax Payables","VAT Credit")</f>
        <v>Tax Payables</v>
      </c>
      <c r="D65" s="12" t="s">
        <v>36</v>
      </c>
      <c r="E65" t="s">
        <v>19</v>
      </c>
      <c r="G65" s="7">
        <f>+F64-G63</f>
        <v>180</v>
      </c>
    </row>
    <row r="67" spans="2:7" x14ac:dyDescent="0.25">
      <c r="B67" s="5" t="s">
        <v>31</v>
      </c>
      <c r="C67" s="12" t="s">
        <v>46</v>
      </c>
      <c r="D67" s="12" t="s">
        <v>36</v>
      </c>
      <c r="E67" t="s">
        <v>19</v>
      </c>
      <c r="F67" s="7">
        <f>+G65</f>
        <v>180</v>
      </c>
    </row>
    <row r="68" spans="2:7" x14ac:dyDescent="0.25">
      <c r="B68" s="5" t="s">
        <v>31</v>
      </c>
      <c r="C68" s="12" t="s">
        <v>10</v>
      </c>
      <c r="D68" s="12" t="s">
        <v>48</v>
      </c>
      <c r="E68" t="s">
        <v>10</v>
      </c>
      <c r="G68" s="7">
        <f>+F67</f>
        <v>180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6E530-A057-443D-BEF2-00C28EE3AD7E}">
  <dimension ref="B2:L24"/>
  <sheetViews>
    <sheetView showGridLines="0" workbookViewId="0">
      <selection activeCell="G32" sqref="G32"/>
    </sheetView>
  </sheetViews>
  <sheetFormatPr defaultRowHeight="15" x14ac:dyDescent="0.25"/>
  <cols>
    <col min="2" max="2" width="17.28515625" bestFit="1" customWidth="1"/>
    <col min="3" max="3" width="17.7109375" style="10" bestFit="1" customWidth="1"/>
    <col min="4" max="4" width="16.28515625" style="18" customWidth="1"/>
    <col min="5" max="5" width="3" style="3" customWidth="1"/>
    <col min="6" max="6" width="14.5703125" style="3" bestFit="1" customWidth="1"/>
    <col min="7" max="7" width="17.7109375" style="10" bestFit="1" customWidth="1"/>
    <col min="8" max="8" width="11.28515625" style="20" bestFit="1" customWidth="1"/>
    <col min="9" max="9" width="18.140625" style="3" bestFit="1" customWidth="1"/>
    <col min="10" max="10" width="29.140625" style="3" bestFit="1" customWidth="1"/>
    <col min="11" max="12" width="11.42578125" style="3" bestFit="1" customWidth="1"/>
    <col min="13" max="13" width="14.5703125" bestFit="1" customWidth="1"/>
    <col min="14" max="14" width="18" bestFit="1" customWidth="1"/>
    <col min="15" max="15" width="14.5703125" bestFit="1" customWidth="1"/>
    <col min="16" max="16" width="29" bestFit="1" customWidth="1"/>
    <col min="17" max="17" width="14.5703125" bestFit="1" customWidth="1"/>
    <col min="18" max="18" width="13.140625" bestFit="1" customWidth="1"/>
    <col min="19" max="19" width="14.5703125" bestFit="1" customWidth="1"/>
    <col min="20" max="20" width="18.140625" bestFit="1" customWidth="1"/>
    <col min="21" max="21" width="19.5703125" bestFit="1" customWidth="1"/>
    <col min="22" max="22" width="29" bestFit="1" customWidth="1"/>
    <col min="23" max="23" width="13.140625" bestFit="1" customWidth="1"/>
    <col min="24" max="24" width="14.5703125" bestFit="1" customWidth="1"/>
    <col min="25" max="25" width="12.42578125" bestFit="1" customWidth="1"/>
    <col min="26" max="26" width="13.140625" bestFit="1" customWidth="1"/>
    <col min="27" max="27" width="14.5703125" bestFit="1" customWidth="1"/>
    <col min="28" max="28" width="17.5703125" bestFit="1" customWidth="1"/>
    <col min="29" max="29" width="18.140625" bestFit="1" customWidth="1"/>
    <col min="30" max="30" width="19.5703125" bestFit="1" customWidth="1"/>
  </cols>
  <sheetData>
    <row r="2" spans="2:12" x14ac:dyDescent="0.25">
      <c r="B2" s="1" t="s">
        <v>32</v>
      </c>
      <c r="C2" s="11" t="s">
        <v>31</v>
      </c>
      <c r="F2" s="1" t="s">
        <v>32</v>
      </c>
      <c r="G2" s="11" t="s">
        <v>31</v>
      </c>
    </row>
    <row r="3" spans="2:12" x14ac:dyDescent="0.25">
      <c r="B3" s="3"/>
    </row>
    <row r="4" spans="2:12" x14ac:dyDescent="0.25">
      <c r="B4" s="1" t="s">
        <v>30</v>
      </c>
      <c r="C4" s="14" t="s">
        <v>53</v>
      </c>
      <c r="D4" s="22" t="s">
        <v>64</v>
      </c>
      <c r="E4"/>
      <c r="F4" s="1" t="s">
        <v>30</v>
      </c>
      <c r="G4" s="14" t="s">
        <v>53</v>
      </c>
      <c r="H4" s="19" t="s">
        <v>64</v>
      </c>
      <c r="I4"/>
      <c r="J4"/>
      <c r="K4"/>
      <c r="L4"/>
    </row>
    <row r="5" spans="2:12" x14ac:dyDescent="0.25">
      <c r="B5" s="1" t="s">
        <v>24</v>
      </c>
      <c r="C5" s="11" t="s">
        <v>48</v>
      </c>
      <c r="E5"/>
      <c r="F5" s="1" t="s">
        <v>24</v>
      </c>
      <c r="G5" s="11" t="s">
        <v>34</v>
      </c>
      <c r="I5"/>
      <c r="J5"/>
      <c r="K5"/>
      <c r="L5"/>
    </row>
    <row r="6" spans="2:12" x14ac:dyDescent="0.25">
      <c r="B6" s="2" t="s">
        <v>10</v>
      </c>
      <c r="C6" s="11">
        <v>2370</v>
      </c>
      <c r="D6" s="18">
        <v>1000</v>
      </c>
      <c r="E6"/>
      <c r="F6" s="2" t="s">
        <v>34</v>
      </c>
      <c r="G6" s="11">
        <v>-2080</v>
      </c>
      <c r="H6" s="20">
        <v>1080</v>
      </c>
      <c r="I6"/>
      <c r="J6"/>
      <c r="K6"/>
      <c r="L6"/>
    </row>
    <row r="7" spans="2:12" x14ac:dyDescent="0.25">
      <c r="B7" s="2" t="s">
        <v>20</v>
      </c>
      <c r="C7" s="11">
        <v>1430</v>
      </c>
      <c r="D7" s="18">
        <v>80</v>
      </c>
      <c r="E7"/>
      <c r="F7" s="2" t="s">
        <v>34</v>
      </c>
      <c r="G7" s="11">
        <v>-2080</v>
      </c>
      <c r="I7"/>
      <c r="J7"/>
      <c r="K7"/>
      <c r="L7"/>
    </row>
    <row r="8" spans="2:12" x14ac:dyDescent="0.25">
      <c r="B8" s="2" t="s">
        <v>35</v>
      </c>
      <c r="C8" s="11">
        <v>0</v>
      </c>
      <c r="E8"/>
      <c r="F8"/>
      <c r="I8"/>
      <c r="J8"/>
      <c r="K8"/>
      <c r="L8"/>
    </row>
    <row r="9" spans="2:12" x14ac:dyDescent="0.25">
      <c r="B9" s="2" t="s">
        <v>39</v>
      </c>
      <c r="C9" s="11">
        <v>120</v>
      </c>
      <c r="E9"/>
      <c r="F9"/>
      <c r="I9"/>
      <c r="J9"/>
      <c r="K9"/>
      <c r="L9"/>
    </row>
    <row r="10" spans="2:12" x14ac:dyDescent="0.25">
      <c r="B10" s="2" t="s">
        <v>55</v>
      </c>
      <c r="C10" s="11">
        <v>3920</v>
      </c>
      <c r="E10"/>
      <c r="F10" s="1" t="s">
        <v>32</v>
      </c>
      <c r="G10" s="11" t="s">
        <v>31</v>
      </c>
      <c r="I10"/>
      <c r="J10"/>
      <c r="K10"/>
      <c r="L10"/>
    </row>
    <row r="11" spans="2:12" x14ac:dyDescent="0.25">
      <c r="C11"/>
      <c r="E11"/>
      <c r="I11"/>
      <c r="J11"/>
      <c r="K11"/>
      <c r="L11"/>
    </row>
    <row r="12" spans="2:12" x14ac:dyDescent="0.25">
      <c r="B12" s="3"/>
      <c r="F12" s="1" t="s">
        <v>30</v>
      </c>
      <c r="G12" s="14" t="s">
        <v>53</v>
      </c>
      <c r="I12"/>
      <c r="J12"/>
      <c r="K12"/>
      <c r="L12"/>
    </row>
    <row r="13" spans="2:12" x14ac:dyDescent="0.25">
      <c r="E13"/>
      <c r="F13" s="1" t="s">
        <v>24</v>
      </c>
      <c r="G13" s="11" t="s">
        <v>36</v>
      </c>
      <c r="I13"/>
      <c r="J13"/>
      <c r="K13"/>
      <c r="L13"/>
    </row>
    <row r="14" spans="2:12" x14ac:dyDescent="0.25">
      <c r="E14"/>
      <c r="F14" s="2" t="s">
        <v>18</v>
      </c>
      <c r="G14" s="11">
        <v>-20</v>
      </c>
      <c r="I14"/>
      <c r="J14"/>
      <c r="K14"/>
      <c r="L14"/>
    </row>
    <row r="15" spans="2:12" x14ac:dyDescent="0.25">
      <c r="E15"/>
      <c r="F15" s="2" t="s">
        <v>16</v>
      </c>
      <c r="G15" s="11">
        <v>-1000</v>
      </c>
      <c r="I15"/>
      <c r="J15"/>
      <c r="K15"/>
      <c r="L15"/>
    </row>
    <row r="16" spans="2:12" x14ac:dyDescent="0.25">
      <c r="E16"/>
      <c r="F16" s="2" t="s">
        <v>38</v>
      </c>
      <c r="G16" s="11">
        <v>0</v>
      </c>
      <c r="I16"/>
      <c r="J16"/>
      <c r="K16"/>
      <c r="L16"/>
    </row>
    <row r="17" spans="2:12" x14ac:dyDescent="0.25">
      <c r="E17"/>
      <c r="F17" s="2" t="s">
        <v>42</v>
      </c>
      <c r="G17" s="11">
        <v>-180</v>
      </c>
      <c r="I17"/>
      <c r="J17"/>
      <c r="K17"/>
      <c r="L17"/>
    </row>
    <row r="18" spans="2:12" x14ac:dyDescent="0.25">
      <c r="E18"/>
      <c r="F18" s="2" t="s">
        <v>37</v>
      </c>
      <c r="G18" s="11">
        <v>0</v>
      </c>
      <c r="I18"/>
      <c r="J18"/>
      <c r="K18"/>
      <c r="L18"/>
    </row>
    <row r="19" spans="2:12" x14ac:dyDescent="0.25">
      <c r="F19" s="2" t="s">
        <v>46</v>
      </c>
      <c r="G19" s="11">
        <v>180</v>
      </c>
      <c r="I19"/>
      <c r="J19"/>
      <c r="K19"/>
      <c r="L19"/>
    </row>
    <row r="20" spans="2:12" x14ac:dyDescent="0.25">
      <c r="F20" s="2" t="s">
        <v>56</v>
      </c>
      <c r="G20" s="11">
        <v>-1020</v>
      </c>
      <c r="I20"/>
      <c r="J20"/>
      <c r="K20"/>
      <c r="L20"/>
    </row>
    <row r="21" spans="2:12" x14ac:dyDescent="0.25">
      <c r="I21"/>
      <c r="J21"/>
      <c r="K21"/>
      <c r="L21"/>
    </row>
    <row r="22" spans="2:12" x14ac:dyDescent="0.25">
      <c r="F22" s="3" t="s">
        <v>57</v>
      </c>
      <c r="G22" s="10">
        <f>+GETPIVOTDATA("Balance",$F$12,"Class","Liabilities")+GETPIVOTDATA("Balance",$F$4,"Class","Equity")</f>
        <v>-3100</v>
      </c>
      <c r="I22"/>
      <c r="J22"/>
      <c r="K22"/>
      <c r="L22"/>
    </row>
    <row r="23" spans="2:12" x14ac:dyDescent="0.25">
      <c r="F23" s="3" t="s">
        <v>58</v>
      </c>
      <c r="G23" s="10">
        <f>+GETPIVOTDATA("Balance",'P&amp;L'!$B$5)</f>
        <v>-820</v>
      </c>
      <c r="I23"/>
      <c r="J23"/>
      <c r="K23"/>
      <c r="L23"/>
    </row>
    <row r="24" spans="2:12" s="4" customFormat="1" x14ac:dyDescent="0.25">
      <c r="B24" s="4" t="s">
        <v>48</v>
      </c>
      <c r="C24" s="16">
        <f>+GETPIVOTDATA("Balance",$B$4,"Class","Asset")</f>
        <v>3920</v>
      </c>
      <c r="D24" s="19"/>
      <c r="E24" s="17"/>
      <c r="F24" s="17" t="s">
        <v>59</v>
      </c>
      <c r="G24" s="16">
        <f>+SUM(G22:G23)</f>
        <v>-3920</v>
      </c>
      <c r="H24" s="2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1F0C9-FFFC-44FE-AE90-801F8599B960}">
  <dimension ref="B3:C15"/>
  <sheetViews>
    <sheetView showGridLines="0" workbookViewId="0">
      <selection activeCell="B16" sqref="B16"/>
    </sheetView>
  </sheetViews>
  <sheetFormatPr defaultRowHeight="15" x14ac:dyDescent="0.25"/>
  <cols>
    <col min="2" max="2" width="32.42578125" bestFit="1" customWidth="1"/>
    <col min="3" max="3" width="14.5703125" style="3" bestFit="1" customWidth="1"/>
    <col min="4" max="4" width="19.42578125" bestFit="1" customWidth="1"/>
    <col min="5" max="5" width="30.5703125" bestFit="1" customWidth="1"/>
    <col min="6" max="6" width="12.7109375" bestFit="1" customWidth="1"/>
  </cols>
  <sheetData>
    <row r="3" spans="2:3" x14ac:dyDescent="0.25">
      <c r="B3" s="1" t="s">
        <v>32</v>
      </c>
      <c r="C3" t="s">
        <v>40</v>
      </c>
    </row>
    <row r="4" spans="2:3" x14ac:dyDescent="0.25">
      <c r="B4" s="3"/>
    </row>
    <row r="5" spans="2:3" x14ac:dyDescent="0.25">
      <c r="B5" s="14" t="s">
        <v>24</v>
      </c>
      <c r="C5" t="s">
        <v>30</v>
      </c>
    </row>
    <row r="6" spans="2:3" x14ac:dyDescent="0.25">
      <c r="B6" s="15" t="s">
        <v>49</v>
      </c>
      <c r="C6" s="11">
        <v>-1420</v>
      </c>
    </row>
    <row r="7" spans="2:3" x14ac:dyDescent="0.25">
      <c r="B7" s="13" t="s">
        <v>41</v>
      </c>
      <c r="C7" s="11">
        <v>-20</v>
      </c>
    </row>
    <row r="8" spans="2:3" x14ac:dyDescent="0.25">
      <c r="B8" s="13" t="s">
        <v>13</v>
      </c>
      <c r="C8" s="11">
        <v>-1400</v>
      </c>
    </row>
    <row r="9" spans="2:3" x14ac:dyDescent="0.25">
      <c r="B9" s="15" t="s">
        <v>52</v>
      </c>
      <c r="C9" s="11">
        <v>420</v>
      </c>
    </row>
    <row r="10" spans="2:3" x14ac:dyDescent="0.25">
      <c r="B10" s="13" t="s">
        <v>45</v>
      </c>
      <c r="C10" s="11">
        <v>420</v>
      </c>
    </row>
    <row r="11" spans="2:3" x14ac:dyDescent="0.25">
      <c r="B11" s="15" t="s">
        <v>50</v>
      </c>
      <c r="C11" s="11">
        <v>170</v>
      </c>
    </row>
    <row r="12" spans="2:3" x14ac:dyDescent="0.25">
      <c r="B12" s="13" t="s">
        <v>44</v>
      </c>
      <c r="C12" s="11">
        <v>170</v>
      </c>
    </row>
    <row r="13" spans="2:3" x14ac:dyDescent="0.25">
      <c r="B13" s="15" t="s">
        <v>51</v>
      </c>
      <c r="C13" s="11">
        <v>10</v>
      </c>
    </row>
    <row r="14" spans="2:3" x14ac:dyDescent="0.25">
      <c r="B14" s="13" t="s">
        <v>43</v>
      </c>
      <c r="C14" s="11">
        <v>10</v>
      </c>
    </row>
    <row r="15" spans="2:3" x14ac:dyDescent="0.25">
      <c r="B15" s="2" t="s">
        <v>54</v>
      </c>
      <c r="C15" s="11">
        <v>-820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FD4E5-1BD4-4E21-8E22-111F48C653A0}">
  <dimension ref="B2:C24"/>
  <sheetViews>
    <sheetView showGridLines="0" workbookViewId="0">
      <selection activeCell="B2" sqref="B2:C24"/>
    </sheetView>
  </sheetViews>
  <sheetFormatPr defaultRowHeight="15" x14ac:dyDescent="0.25"/>
  <cols>
    <col min="2" max="2" width="39" bestFit="1" customWidth="1"/>
    <col min="3" max="3" width="9.5703125" style="10" bestFit="1" customWidth="1"/>
  </cols>
  <sheetData>
    <row r="2" spans="2:3" x14ac:dyDescent="0.25">
      <c r="C2" s="19" t="s">
        <v>75</v>
      </c>
    </row>
    <row r="3" spans="2:3" x14ac:dyDescent="0.25">
      <c r="B3" t="s">
        <v>60</v>
      </c>
      <c r="C3" s="10">
        <f>-GETPIVOTDATA("Balance",'P&amp;L'!$B$5)</f>
        <v>820</v>
      </c>
    </row>
    <row r="4" spans="2:3" x14ac:dyDescent="0.25">
      <c r="B4" t="s">
        <v>14</v>
      </c>
      <c r="C4" s="10">
        <f>+GETPIVOTDATA("Balance",'P&amp;L'!$B$5,"Subclass","Depreciation &amp; Amortization","Class","3. Depreciation &amp; Amortization")</f>
        <v>170</v>
      </c>
    </row>
    <row r="5" spans="2:3" x14ac:dyDescent="0.25">
      <c r="B5" t="s">
        <v>61</v>
      </c>
      <c r="C5" s="10">
        <f>-GETPIVOTDATA("Balance",'Balance Sheet'!$F$12,"Subclass","Deferred Revenue","Class","Liabilities")</f>
        <v>1000</v>
      </c>
    </row>
    <row r="6" spans="2:3" x14ac:dyDescent="0.25">
      <c r="B6" t="s">
        <v>18</v>
      </c>
      <c r="C6" s="10">
        <f>-GETPIVOTDATA("Balance",'Balance Sheet'!$F$12,"Subclass","Accrued Expenses","Class","Liabilities")</f>
        <v>20</v>
      </c>
    </row>
    <row r="7" spans="2:3" x14ac:dyDescent="0.25">
      <c r="B7" s="4" t="s">
        <v>62</v>
      </c>
      <c r="C7" s="10">
        <f>+SUM(C3:C6)</f>
        <v>2010</v>
      </c>
    </row>
    <row r="9" spans="2:3" x14ac:dyDescent="0.25">
      <c r="B9" t="s">
        <v>63</v>
      </c>
      <c r="C9" s="10">
        <f>-GETPIVOTDATA("Balance",'Balance Sheet'!$B$4,"Subclass","Trade Receivables","Class","Asset")+'Balance Sheet'!D9</f>
        <v>-120</v>
      </c>
    </row>
    <row r="10" spans="2:3" s="4" customFormat="1" x14ac:dyDescent="0.25">
      <c r="B10" s="4" t="s">
        <v>65</v>
      </c>
      <c r="C10" s="16">
        <f>+C9</f>
        <v>-120</v>
      </c>
    </row>
    <row r="12" spans="2:3" x14ac:dyDescent="0.25">
      <c r="B12" t="s">
        <v>66</v>
      </c>
      <c r="C12" s="10">
        <f>-GETPIVOTDATA("Balance",'Balance Sheet'!$B$4,"Subclass","PPE","Class","Asset")+'Balance Sheet'!D7-GETPIVOTDATA("Balance",'P&amp;L'!$B$5,"Subclass","Depreciation &amp; Amortization","Class","3. Depreciation &amp; Amortization")</f>
        <v>-1520</v>
      </c>
    </row>
    <row r="13" spans="2:3" s="4" customFormat="1" x14ac:dyDescent="0.25">
      <c r="B13" s="4" t="s">
        <v>67</v>
      </c>
      <c r="C13" s="16">
        <f>+C12</f>
        <v>-1520</v>
      </c>
    </row>
    <row r="15" spans="2:3" x14ac:dyDescent="0.25">
      <c r="B15" t="s">
        <v>68</v>
      </c>
      <c r="C15" s="10">
        <f>-GETPIVOTDATA("Balance",'Balance Sheet'!$F$4,"Subclass","Equity","Class","Equity")-'Balance Sheet'!H6</f>
        <v>1000</v>
      </c>
    </row>
    <row r="16" spans="2:3" s="4" customFormat="1" x14ac:dyDescent="0.25">
      <c r="B16" s="4" t="s">
        <v>69</v>
      </c>
      <c r="C16" s="16">
        <f>+C15</f>
        <v>1000</v>
      </c>
    </row>
    <row r="18" spans="2:3" s="4" customFormat="1" x14ac:dyDescent="0.25">
      <c r="B18" s="4" t="s">
        <v>70</v>
      </c>
      <c r="C18" s="16">
        <f>+C7+C10+C13+C16</f>
        <v>1370</v>
      </c>
    </row>
    <row r="20" spans="2:3" x14ac:dyDescent="0.25">
      <c r="B20" t="s">
        <v>71</v>
      </c>
      <c r="C20" s="10">
        <f>+GETPIVOTDATA("Balance",'Balance Sheet'!$B$4,"Subclass","Cash","Class","Asset")</f>
        <v>2370</v>
      </c>
    </row>
    <row r="21" spans="2:3" x14ac:dyDescent="0.25">
      <c r="B21" t="s">
        <v>72</v>
      </c>
      <c r="C21" s="10">
        <f>+'Balance Sheet'!D6</f>
        <v>1000</v>
      </c>
    </row>
    <row r="22" spans="2:3" x14ac:dyDescent="0.25">
      <c r="B22" t="s">
        <v>73</v>
      </c>
      <c r="C22" s="10">
        <f>+C20-C21</f>
        <v>1370</v>
      </c>
    </row>
    <row r="24" spans="2:3" s="23" customFormat="1" x14ac:dyDescent="0.25">
      <c r="B24" s="23" t="s">
        <v>74</v>
      </c>
      <c r="C24" s="24">
        <f>+C18-C22</f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25B4F-4A87-43AE-8CE6-2D6EE00E53B1}">
  <dimension ref="B3:C25"/>
  <sheetViews>
    <sheetView tabSelected="1" zoomScale="140" zoomScaleNormal="140" workbookViewId="0">
      <selection activeCell="C22" sqref="C22"/>
    </sheetView>
  </sheetViews>
  <sheetFormatPr defaultRowHeight="15" x14ac:dyDescent="0.25"/>
  <cols>
    <col min="2" max="2" width="39" bestFit="1" customWidth="1"/>
  </cols>
  <sheetData>
    <row r="3" spans="2:3" x14ac:dyDescent="0.25">
      <c r="C3" s="19" t="s">
        <v>75</v>
      </c>
    </row>
    <row r="4" spans="2:3" x14ac:dyDescent="0.25">
      <c r="B4" t="s">
        <v>60</v>
      </c>
      <c r="C4" s="10">
        <f>-GETPIVOTDATA("Balance",'P&amp;L'!$B$5)</f>
        <v>820</v>
      </c>
    </row>
    <row r="5" spans="2:3" x14ac:dyDescent="0.25">
      <c r="B5" t="s">
        <v>14</v>
      </c>
      <c r="C5" s="10">
        <v>170</v>
      </c>
    </row>
    <row r="6" spans="2:3" x14ac:dyDescent="0.25">
      <c r="B6" t="s">
        <v>61</v>
      </c>
      <c r="C6" s="10">
        <v>1000</v>
      </c>
    </row>
    <row r="7" spans="2:3" x14ac:dyDescent="0.25">
      <c r="B7" t="s">
        <v>18</v>
      </c>
      <c r="C7" s="10">
        <v>20</v>
      </c>
    </row>
    <row r="8" spans="2:3" x14ac:dyDescent="0.25">
      <c r="B8" s="4" t="s">
        <v>62</v>
      </c>
      <c r="C8" s="10">
        <f>+SUM(C4:C7)</f>
        <v>2010</v>
      </c>
    </row>
    <row r="9" spans="2:3" x14ac:dyDescent="0.25">
      <c r="C9" s="10"/>
    </row>
    <row r="10" spans="2:3" x14ac:dyDescent="0.25">
      <c r="B10" t="s">
        <v>63</v>
      </c>
      <c r="C10" s="10">
        <v>-120</v>
      </c>
    </row>
    <row r="11" spans="2:3" x14ac:dyDescent="0.25">
      <c r="B11" s="4" t="s">
        <v>65</v>
      </c>
      <c r="C11" s="16">
        <f>+C10</f>
        <v>-120</v>
      </c>
    </row>
    <row r="12" spans="2:3" x14ac:dyDescent="0.25">
      <c r="C12" s="10"/>
    </row>
    <row r="13" spans="2:3" x14ac:dyDescent="0.25">
      <c r="B13" t="s">
        <v>66</v>
      </c>
      <c r="C13" s="10">
        <v>-1520</v>
      </c>
    </row>
    <row r="14" spans="2:3" x14ac:dyDescent="0.25">
      <c r="B14" s="4" t="s">
        <v>67</v>
      </c>
      <c r="C14" s="16">
        <f>+C13</f>
        <v>-1520</v>
      </c>
    </row>
    <row r="15" spans="2:3" x14ac:dyDescent="0.25">
      <c r="C15" s="10"/>
    </row>
    <row r="16" spans="2:3" x14ac:dyDescent="0.25">
      <c r="B16" t="s">
        <v>68</v>
      </c>
      <c r="C16" s="10">
        <v>1000</v>
      </c>
    </row>
    <row r="17" spans="2:3" x14ac:dyDescent="0.25">
      <c r="B17" s="4" t="s">
        <v>69</v>
      </c>
      <c r="C17" s="16">
        <f>+C16</f>
        <v>1000</v>
      </c>
    </row>
    <row r="18" spans="2:3" x14ac:dyDescent="0.25">
      <c r="C18" s="10"/>
    </row>
    <row r="19" spans="2:3" x14ac:dyDescent="0.25">
      <c r="B19" s="4" t="s">
        <v>70</v>
      </c>
      <c r="C19" s="16">
        <f>+C8+C11+C14+C17</f>
        <v>1370</v>
      </c>
    </row>
    <row r="20" spans="2:3" x14ac:dyDescent="0.25">
      <c r="C20" s="10"/>
    </row>
    <row r="21" spans="2:3" x14ac:dyDescent="0.25">
      <c r="B21" t="s">
        <v>71</v>
      </c>
      <c r="C21" s="10">
        <f>+GETPIVOTDATA("Balance",'Balance Sheet'!$B$4,"Subclass","Cash","Class","Asset")</f>
        <v>2370</v>
      </c>
    </row>
    <row r="22" spans="2:3" x14ac:dyDescent="0.25">
      <c r="B22" t="s">
        <v>72</v>
      </c>
      <c r="C22" s="10">
        <v>1000</v>
      </c>
    </row>
    <row r="23" spans="2:3" x14ac:dyDescent="0.25">
      <c r="B23" t="s">
        <v>73</v>
      </c>
      <c r="C23" s="10">
        <f>+C21-C22</f>
        <v>1370</v>
      </c>
    </row>
    <row r="24" spans="2:3" x14ac:dyDescent="0.25">
      <c r="C24" s="10"/>
    </row>
    <row r="25" spans="2:3" x14ac:dyDescent="0.25">
      <c r="B25" s="23" t="s">
        <v>74</v>
      </c>
      <c r="C25" s="24">
        <f>+C19-C23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JE + LEdger</vt:lpstr>
      <vt:lpstr>Balance Sheet</vt:lpstr>
      <vt:lpstr>P&amp;L</vt:lpstr>
      <vt:lpstr>CF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Lucà</dc:creator>
  <cp:lastModifiedBy>Francesco Lucà</cp:lastModifiedBy>
  <dcterms:created xsi:type="dcterms:W3CDTF">2023-06-01T10:24:24Z</dcterms:created>
  <dcterms:modified xsi:type="dcterms:W3CDTF">2024-05-30T10:34:32Z</dcterms:modified>
</cp:coreProperties>
</file>