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eople.ey.com/personal/francesco_luca_it_ey_com/Documents/Desktop/Tor Vergata/2024-2025/Esercitazioni/Day 9/"/>
    </mc:Choice>
  </mc:AlternateContent>
  <xr:revisionPtr revIDLastSave="32" documentId="13_ncr:1_{4317A2BD-A27D-4F0E-85E8-121059178689}" xr6:coauthVersionLast="47" xr6:coauthVersionMax="47" xr10:uidLastSave="{E9E47823-D583-44B0-BDAE-CBA00F162EE1}"/>
  <bookViews>
    <workbookView xWindow="-120" yWindow="-120" windowWidth="29040" windowHeight="17520" xr2:uid="{DC4458BA-079A-4E67-8849-4F8E33C598F3}"/>
  </bookViews>
  <sheets>
    <sheet name="FS" sheetId="1" r:id="rId1"/>
    <sheet name="CF" sheetId="2" r:id="rId2"/>
    <sheet name="2---&gt;" sheetId="3" r:id="rId3"/>
    <sheet name="FS (2)" sheetId="4" r:id="rId4"/>
    <sheet name="CF (2)" sheetId="5" r:id="rId5"/>
    <sheet name="3--&gt;" sheetId="6" r:id="rId6"/>
    <sheet name="FS (3)" sheetId="7" r:id="rId7"/>
    <sheet name="CF (3)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3" i="2" l="1"/>
  <c r="C32" i="2"/>
  <c r="C31" i="2"/>
  <c r="C24" i="2"/>
  <c r="C20" i="2"/>
  <c r="C8" i="2"/>
  <c r="C7" i="2"/>
  <c r="C15" i="2"/>
  <c r="C18" i="5" l="1"/>
  <c r="C10" i="5"/>
  <c r="C35" i="8" l="1"/>
  <c r="C36" i="8" s="1"/>
  <c r="C34" i="8"/>
  <c r="C26" i="8"/>
  <c r="C27" i="8" s="1"/>
  <c r="C21" i="8"/>
  <c r="C22" i="8" s="1"/>
  <c r="C17" i="8"/>
  <c r="C15" i="8"/>
  <c r="C14" i="8"/>
  <c r="C13" i="8"/>
  <c r="C6" i="8"/>
  <c r="H19" i="7"/>
  <c r="G19" i="7"/>
  <c r="C16" i="7"/>
  <c r="C4" i="8" s="1"/>
  <c r="C11" i="8" s="1"/>
  <c r="K8" i="7"/>
  <c r="K19" i="7" s="1"/>
  <c r="C35" i="5"/>
  <c r="C36" i="5" s="1"/>
  <c r="C34" i="5"/>
  <c r="C26" i="5"/>
  <c r="C25" i="5"/>
  <c r="C24" i="5"/>
  <c r="C21" i="5"/>
  <c r="C20" i="5"/>
  <c r="C14" i="5"/>
  <c r="C13" i="5"/>
  <c r="C12" i="5"/>
  <c r="C15" i="5"/>
  <c r="C9" i="5"/>
  <c r="C6" i="5"/>
  <c r="H19" i="4"/>
  <c r="G19" i="4"/>
  <c r="C13" i="4"/>
  <c r="C16" i="4" s="1"/>
  <c r="K8" i="4"/>
  <c r="K19" i="4" s="1"/>
  <c r="C22" i="5" l="1"/>
  <c r="C27" i="5"/>
  <c r="C18" i="8"/>
  <c r="J5" i="7"/>
  <c r="J8" i="7" s="1"/>
  <c r="J19" i="7" s="1"/>
  <c r="C29" i="8"/>
  <c r="C37" i="8" s="1"/>
  <c r="C4" i="5"/>
  <c r="J5" i="4"/>
  <c r="J8" i="4" s="1"/>
  <c r="J19" i="4" s="1"/>
  <c r="C14" i="2"/>
  <c r="C23" i="2"/>
  <c r="C22" i="2"/>
  <c r="C19" i="2"/>
  <c r="C16" i="2"/>
  <c r="C13" i="2"/>
  <c r="C12" i="2"/>
  <c r="C17" i="2" s="1"/>
  <c r="C25" i="2" s="1"/>
  <c r="C11" i="2"/>
  <c r="C10" i="2"/>
  <c r="C4" i="2"/>
  <c r="C29" i="5" l="1"/>
  <c r="C37" i="5" s="1"/>
  <c r="C34" i="2" l="1"/>
</calcChain>
</file>

<file path=xl/sharedStrings.xml><?xml version="1.0" encoding="utf-8"?>
<sst xmlns="http://schemas.openxmlformats.org/spreadsheetml/2006/main" count="184" uniqueCount="83">
  <si>
    <t>Asset</t>
  </si>
  <si>
    <t>Current Year</t>
  </si>
  <si>
    <t>Prior Year</t>
  </si>
  <si>
    <t>Equity</t>
  </si>
  <si>
    <t>Warehouse</t>
  </si>
  <si>
    <t>Capital</t>
  </si>
  <si>
    <t>Cash</t>
  </si>
  <si>
    <t>Profit for the period</t>
  </si>
  <si>
    <t>Trade receivables</t>
  </si>
  <si>
    <t>Reserve</t>
  </si>
  <si>
    <t>Inventory</t>
  </si>
  <si>
    <t>Tax receivable (VAT)</t>
  </si>
  <si>
    <t>Total Equity</t>
  </si>
  <si>
    <t>Liabilities</t>
  </si>
  <si>
    <t>Loan</t>
  </si>
  <si>
    <t>Trade payables</t>
  </si>
  <si>
    <t>Tax payables</t>
  </si>
  <si>
    <t>Accrued expenses</t>
  </si>
  <si>
    <t>Invoice to be received</t>
  </si>
  <si>
    <t>Notes payables</t>
  </si>
  <si>
    <t>Deferred income</t>
  </si>
  <si>
    <t>Provision fund</t>
  </si>
  <si>
    <t>Total Assets</t>
  </si>
  <si>
    <t>Total Liabilities &amp; Equity</t>
  </si>
  <si>
    <t>Revenue</t>
  </si>
  <si>
    <t>Sales</t>
  </si>
  <si>
    <t>Expenses</t>
  </si>
  <si>
    <t>Goods</t>
  </si>
  <si>
    <t>Wages</t>
  </si>
  <si>
    <t>Social charges</t>
  </si>
  <si>
    <t>Interests</t>
  </si>
  <si>
    <t>Energy expenses</t>
  </si>
  <si>
    <t>Reduction</t>
  </si>
  <si>
    <t>Profit and loss for the period</t>
  </si>
  <si>
    <t>Net Income</t>
  </si>
  <si>
    <t>Adjustments to reconcile net income to net cash flow from operating activities</t>
  </si>
  <si>
    <t>Depreciation</t>
  </si>
  <si>
    <t>Impairment and provisions</t>
  </si>
  <si>
    <t>Cash Flow before changes in WC</t>
  </si>
  <si>
    <t>Operating Activities</t>
  </si>
  <si>
    <t>Changes in trade receivables</t>
  </si>
  <si>
    <t>Changes in trade payables</t>
  </si>
  <si>
    <t>Changes in inventories</t>
  </si>
  <si>
    <t>Changes in tax receivables</t>
  </si>
  <si>
    <t>Changes in tax payables</t>
  </si>
  <si>
    <t>Cash Flow from operating activities</t>
  </si>
  <si>
    <t>Investing Activities</t>
  </si>
  <si>
    <t>Changes in fixed assets</t>
  </si>
  <si>
    <t>Cash Flow from investing activities</t>
  </si>
  <si>
    <t>Financing activities</t>
  </si>
  <si>
    <t>Loan repayment</t>
  </si>
  <si>
    <t>Capital contribution</t>
  </si>
  <si>
    <t>Cash Flow from financing activities</t>
  </si>
  <si>
    <t>Opening Cash</t>
  </si>
  <si>
    <t>Closing Cash</t>
  </si>
  <si>
    <t>Change in Cash</t>
  </si>
  <si>
    <t>Check</t>
  </si>
  <si>
    <t>Deferred Income</t>
  </si>
  <si>
    <t>Accrued Expenses</t>
  </si>
  <si>
    <t>Account receivables</t>
  </si>
  <si>
    <t>Retained earnings</t>
  </si>
  <si>
    <t>Plant Assets</t>
  </si>
  <si>
    <t>Cost of goods sold</t>
  </si>
  <si>
    <t>Accumulated depreciation</t>
  </si>
  <si>
    <t>Selling and Admin Expenses</t>
  </si>
  <si>
    <t>Long term investments</t>
  </si>
  <si>
    <t>Other revenue &amp; gain</t>
  </si>
  <si>
    <t>Gains on sales investments</t>
  </si>
  <si>
    <t>Income Before Tax</t>
  </si>
  <si>
    <t>Accrued liabilities</t>
  </si>
  <si>
    <t>Income Tax</t>
  </si>
  <si>
    <t>Gain on investments</t>
  </si>
  <si>
    <t>Sales on investments</t>
  </si>
  <si>
    <t>Dividends paid</t>
  </si>
  <si>
    <t>Net Cash Flow</t>
  </si>
  <si>
    <t>Fixed Asset</t>
  </si>
  <si>
    <t>Rent</t>
  </si>
  <si>
    <t>Utilities</t>
  </si>
  <si>
    <t>Supplies</t>
  </si>
  <si>
    <t>Payroll</t>
  </si>
  <si>
    <t>Other Expenses</t>
  </si>
  <si>
    <t>Income tax payables</t>
  </si>
  <si>
    <t>Accrued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</si>
</sst>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9" xfId="0" applyFont="1" applyBorder="1" applyAlignment="1">
      <alignment vertical="center" wrapText="1"/>
    </xf>
    <xf numFmtId="3" fontId="2" fillId="0" borderId="10" xfId="0" applyNumberFormat="1" applyFont="1" applyBorder="1" applyAlignment="1">
      <alignment vertical="center" wrapText="1"/>
    </xf>
    <xf numFmtId="3" fontId="2" fillId="0" borderId="9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3" fontId="0" fillId="0" borderId="4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3" fontId="0" fillId="0" borderId="0" xfId="0" applyNumberFormat="1" applyAlignment="1">
      <alignment vertical="center"/>
    </xf>
    <xf numFmtId="3" fontId="0" fillId="0" borderId="5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6" xfId="0" applyFont="1" applyBorder="1" applyAlignment="1">
      <alignment vertical="center"/>
    </xf>
    <xf numFmtId="3" fontId="2" fillId="0" borderId="6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3" fontId="0" fillId="0" borderId="8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3" fontId="2" fillId="0" borderId="5" xfId="0" applyNumberFormat="1" applyFont="1" applyBorder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4" fillId="0" borderId="0" xfId="0" applyFont="1"/>
    <xf numFmtId="0" fontId="2" fillId="0" borderId="0" xfId="0" applyFont="1"/>
    <xf numFmtId="165" fontId="2" fillId="0" borderId="0" xfId="1" applyNumberFormat="1" applyFont="1"/>
    <xf numFmtId="165" fontId="4" fillId="0" borderId="0" xfId="1" applyNumberFormat="1" applyFont="1"/>
    <xf numFmtId="165" fontId="0" fillId="0" borderId="0" xfId="1" applyNumberFormat="1" applyFont="1"/>
    <xf numFmtId="3" fontId="0" fillId="0" borderId="0" xfId="0" applyNumberFormat="1"/>
    <xf numFmtId="0" fontId="2" fillId="0" borderId="5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3" fontId="4" fillId="0" borderId="5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vertical="center"/>
    </xf>
    <xf numFmtId="165" fontId="0" fillId="0" borderId="0" xfId="1" applyNumberFormat="1" applyFont="1" applyAlignment="1"/>
    <xf numFmtId="165" fontId="2" fillId="0" borderId="2" xfId="1" applyNumberFormat="1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165" fontId="2" fillId="0" borderId="3" xfId="1" applyNumberFormat="1" applyFont="1" applyBorder="1" applyAlignment="1">
      <alignment vertical="center"/>
    </xf>
    <xf numFmtId="165" fontId="0" fillId="0" borderId="5" xfId="1" applyNumberFormat="1" applyFont="1" applyBorder="1" applyAlignment="1">
      <alignment vertical="center"/>
    </xf>
    <xf numFmtId="165" fontId="0" fillId="0" borderId="4" xfId="1" applyNumberFormat="1" applyFont="1" applyBorder="1" applyAlignment="1">
      <alignment vertical="center"/>
    </xf>
    <xf numFmtId="165" fontId="0" fillId="0" borderId="0" xfId="1" applyNumberFormat="1" applyFont="1" applyAlignment="1">
      <alignment vertical="center"/>
    </xf>
    <xf numFmtId="165" fontId="2" fillId="0" borderId="5" xfId="1" applyNumberFormat="1" applyFont="1" applyBorder="1" applyAlignment="1">
      <alignment vertical="center"/>
    </xf>
    <xf numFmtId="165" fontId="2" fillId="0" borderId="10" xfId="1" applyNumberFormat="1" applyFont="1" applyBorder="1" applyAlignment="1">
      <alignment vertical="center"/>
    </xf>
    <xf numFmtId="165" fontId="0" fillId="0" borderId="6" xfId="1" applyNumberFormat="1" applyFont="1" applyBorder="1" applyAlignment="1">
      <alignment vertical="center"/>
    </xf>
    <xf numFmtId="165" fontId="0" fillId="0" borderId="7" xfId="1" applyNumberFormat="1" applyFont="1" applyBorder="1" applyAlignment="1">
      <alignment vertical="center"/>
    </xf>
    <xf numFmtId="165" fontId="2" fillId="0" borderId="6" xfId="1" applyNumberFormat="1" applyFont="1" applyBorder="1" applyAlignment="1">
      <alignment vertical="center"/>
    </xf>
    <xf numFmtId="165" fontId="2" fillId="0" borderId="4" xfId="1" applyNumberFormat="1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165" fontId="3" fillId="0" borderId="8" xfId="1" applyNumberFormat="1" applyFont="1" applyBorder="1" applyAlignment="1">
      <alignment vertical="center"/>
    </xf>
    <xf numFmtId="165" fontId="2" fillId="0" borderId="8" xfId="1" applyNumberFormat="1" applyFont="1" applyBorder="1" applyAlignment="1">
      <alignment vertical="center"/>
    </xf>
    <xf numFmtId="165" fontId="2" fillId="0" borderId="9" xfId="1" applyNumberFormat="1" applyFont="1" applyBorder="1" applyAlignment="1">
      <alignment vertical="center"/>
    </xf>
    <xf numFmtId="165" fontId="0" fillId="0" borderId="10" xfId="1" applyNumberFormat="1" applyFont="1" applyBorder="1" applyAlignment="1">
      <alignment vertical="center"/>
    </xf>
    <xf numFmtId="165" fontId="0" fillId="0" borderId="8" xfId="1" applyNumberFormat="1" applyFont="1" applyBorder="1" applyAlignment="1">
      <alignment vertical="center"/>
    </xf>
    <xf numFmtId="165" fontId="0" fillId="0" borderId="9" xfId="1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BC3D7-7F7D-4412-ACB7-5B322CDC292D}">
  <dimension ref="B2:J40"/>
  <sheetViews>
    <sheetView showGridLines="0" tabSelected="1" workbookViewId="0">
      <selection activeCell="J11" sqref="J11"/>
    </sheetView>
  </sheetViews>
  <sheetFormatPr defaultRowHeight="15" x14ac:dyDescent="0.25"/>
  <cols>
    <col min="2" max="2" width="19.42578125" bestFit="1" customWidth="1"/>
    <col min="3" max="3" width="12.140625" bestFit="1" customWidth="1"/>
    <col min="4" max="4" width="9.7109375" bestFit="1" customWidth="1"/>
    <col min="5" max="5" width="22.85546875" bestFit="1" customWidth="1"/>
    <col min="6" max="6" width="12.140625" bestFit="1" customWidth="1"/>
    <col min="7" max="7" width="9.7109375" bestFit="1" customWidth="1"/>
  </cols>
  <sheetData>
    <row r="2" spans="2:10" ht="15.75" thickBot="1" x14ac:dyDescent="0.3"/>
    <row r="3" spans="2:10" ht="16.5" thickTop="1" thickBot="1" x14ac:dyDescent="0.3">
      <c r="B3" s="7" t="s">
        <v>0</v>
      </c>
      <c r="C3" s="8" t="s">
        <v>1</v>
      </c>
      <c r="D3" s="9" t="s">
        <v>2</v>
      </c>
      <c r="E3" s="7" t="s">
        <v>3</v>
      </c>
      <c r="F3" s="8" t="s">
        <v>1</v>
      </c>
      <c r="G3" s="10" t="s">
        <v>2</v>
      </c>
    </row>
    <row r="4" spans="2:10" ht="15.75" thickTop="1" x14ac:dyDescent="0.25">
      <c r="B4" s="11" t="s">
        <v>4</v>
      </c>
      <c r="C4" s="12">
        <v>100000</v>
      </c>
      <c r="D4" s="13"/>
      <c r="E4" s="11" t="s">
        <v>5</v>
      </c>
      <c r="F4" s="12">
        <v>105000</v>
      </c>
      <c r="G4" s="14">
        <v>50000</v>
      </c>
      <c r="I4" s="43"/>
      <c r="J4" s="43"/>
    </row>
    <row r="5" spans="2:10" x14ac:dyDescent="0.25">
      <c r="B5" s="11" t="s">
        <v>6</v>
      </c>
      <c r="C5" s="12">
        <v>111500</v>
      </c>
      <c r="D5" s="15">
        <v>81700</v>
      </c>
      <c r="E5" s="11" t="s">
        <v>7</v>
      </c>
      <c r="F5" s="12">
        <v>132900</v>
      </c>
      <c r="G5" s="14">
        <v>6700</v>
      </c>
      <c r="I5" s="43"/>
      <c r="J5" s="43"/>
    </row>
    <row r="6" spans="2:10" x14ac:dyDescent="0.25">
      <c r="B6" s="11" t="s">
        <v>8</v>
      </c>
      <c r="C6" s="12">
        <v>217200</v>
      </c>
      <c r="D6" s="15">
        <v>24400</v>
      </c>
      <c r="E6" s="11" t="s">
        <v>9</v>
      </c>
      <c r="F6" s="12">
        <v>6700</v>
      </c>
      <c r="G6" s="16"/>
      <c r="I6" s="43"/>
      <c r="J6" s="43"/>
    </row>
    <row r="7" spans="2:10" ht="15.75" thickBot="1" x14ac:dyDescent="0.3">
      <c r="B7" s="11" t="s">
        <v>10</v>
      </c>
      <c r="C7" s="12">
        <v>8000</v>
      </c>
      <c r="D7" s="15"/>
      <c r="E7" s="17"/>
      <c r="F7" s="17"/>
      <c r="G7" s="18"/>
      <c r="I7" s="43"/>
      <c r="J7" s="43"/>
    </row>
    <row r="8" spans="2:10" ht="15.75" thickBot="1" x14ac:dyDescent="0.3">
      <c r="B8" s="11" t="s">
        <v>11</v>
      </c>
      <c r="C8" s="12">
        <v>31152</v>
      </c>
      <c r="D8" s="13"/>
      <c r="E8" s="19" t="s">
        <v>12</v>
      </c>
      <c r="F8" s="20">
        <v>244600</v>
      </c>
      <c r="G8" s="21">
        <v>56700</v>
      </c>
      <c r="I8" s="43"/>
      <c r="J8" s="43"/>
    </row>
    <row r="9" spans="2:10" x14ac:dyDescent="0.25">
      <c r="B9" s="11"/>
      <c r="C9" s="11"/>
      <c r="D9" s="13"/>
      <c r="E9" s="22"/>
      <c r="F9" s="22"/>
      <c r="G9" s="23"/>
      <c r="J9" s="43"/>
    </row>
    <row r="10" spans="2:10" ht="15.75" thickBot="1" x14ac:dyDescent="0.3">
      <c r="B10" s="11"/>
      <c r="C10" s="11"/>
      <c r="D10" s="13"/>
      <c r="E10" s="24" t="s">
        <v>13</v>
      </c>
      <c r="F10" s="25"/>
      <c r="G10" s="26"/>
      <c r="J10" s="43"/>
    </row>
    <row r="11" spans="2:10" ht="15.75" thickTop="1" x14ac:dyDescent="0.25">
      <c r="B11" s="11"/>
      <c r="C11" s="11"/>
      <c r="D11" s="13"/>
      <c r="E11" s="11" t="s">
        <v>14</v>
      </c>
      <c r="F11" s="11"/>
      <c r="G11" s="14">
        <v>40000</v>
      </c>
      <c r="J11" s="43"/>
    </row>
    <row r="12" spans="2:10" x14ac:dyDescent="0.25">
      <c r="B12" s="11"/>
      <c r="C12" s="11"/>
      <c r="D12" s="13"/>
      <c r="E12" s="11" t="s">
        <v>15</v>
      </c>
      <c r="F12" s="12">
        <v>50752</v>
      </c>
      <c r="G12" s="14">
        <v>7200</v>
      </c>
      <c r="J12" s="43"/>
    </row>
    <row r="13" spans="2:10" x14ac:dyDescent="0.25">
      <c r="B13" s="11"/>
      <c r="C13" s="11"/>
      <c r="D13" s="13"/>
      <c r="E13" s="11" t="s">
        <v>16</v>
      </c>
      <c r="F13" s="12">
        <v>37400</v>
      </c>
      <c r="G13" s="16">
        <v>200</v>
      </c>
      <c r="J13" s="43"/>
    </row>
    <row r="14" spans="2:10" x14ac:dyDescent="0.25">
      <c r="B14" s="11"/>
      <c r="C14" s="11"/>
      <c r="D14" s="13"/>
      <c r="E14" s="11" t="s">
        <v>17</v>
      </c>
      <c r="F14" s="11"/>
      <c r="G14" s="16">
        <v>400</v>
      </c>
      <c r="J14" s="43"/>
    </row>
    <row r="15" spans="2:10" x14ac:dyDescent="0.25">
      <c r="B15" s="11"/>
      <c r="C15" s="11"/>
      <c r="D15" s="13"/>
      <c r="E15" s="11" t="s">
        <v>18</v>
      </c>
      <c r="F15" s="11"/>
      <c r="G15" s="14">
        <v>1600</v>
      </c>
      <c r="J15" s="43"/>
    </row>
    <row r="16" spans="2:10" x14ac:dyDescent="0.25">
      <c r="B16" s="11"/>
      <c r="C16" s="11"/>
      <c r="D16" s="13"/>
      <c r="E16" s="11" t="s">
        <v>19</v>
      </c>
      <c r="F16" s="12">
        <v>122000</v>
      </c>
      <c r="G16" s="16"/>
      <c r="J16" s="43"/>
    </row>
    <row r="17" spans="2:10" x14ac:dyDescent="0.25">
      <c r="B17" s="11"/>
      <c r="C17" s="11"/>
      <c r="D17" s="13"/>
      <c r="E17" s="11" t="s">
        <v>20</v>
      </c>
      <c r="F17" s="12">
        <v>9000</v>
      </c>
      <c r="G17" s="16"/>
      <c r="J17" s="43"/>
    </row>
    <row r="18" spans="2:10" ht="15.75" thickBot="1" x14ac:dyDescent="0.3">
      <c r="B18" s="27"/>
      <c r="C18" s="27"/>
      <c r="D18" s="28"/>
      <c r="E18" s="27" t="s">
        <v>21</v>
      </c>
      <c r="F18" s="29">
        <v>4100</v>
      </c>
      <c r="G18" s="30"/>
      <c r="J18" s="43"/>
    </row>
    <row r="19" spans="2:10" ht="16.5" thickTop="1" thickBot="1" x14ac:dyDescent="0.3">
      <c r="B19" s="25" t="s">
        <v>22</v>
      </c>
      <c r="C19" s="31">
        <v>467852</v>
      </c>
      <c r="D19" s="32">
        <v>106100</v>
      </c>
      <c r="E19" s="25" t="s">
        <v>23</v>
      </c>
      <c r="F19" s="31">
        <v>467852</v>
      </c>
      <c r="G19" s="33">
        <v>106100</v>
      </c>
    </row>
    <row r="20" spans="2:10" ht="15.75" thickTop="1" x14ac:dyDescent="0.25"/>
    <row r="21" spans="2:10" ht="15.75" thickBot="1" x14ac:dyDescent="0.3"/>
    <row r="22" spans="2:10" ht="16.5" thickTop="1" thickBot="1" x14ac:dyDescent="0.3">
      <c r="B22" s="1" t="s">
        <v>24</v>
      </c>
      <c r="C22" s="1" t="s">
        <v>1</v>
      </c>
      <c r="D22" s="2" t="s">
        <v>2</v>
      </c>
    </row>
    <row r="23" spans="2:10" ht="15.75" thickTop="1" x14ac:dyDescent="0.25">
      <c r="B23" s="34" t="s">
        <v>25</v>
      </c>
      <c r="C23" s="35">
        <v>166900</v>
      </c>
      <c r="D23" s="36">
        <v>20000</v>
      </c>
    </row>
    <row r="24" spans="2:10" x14ac:dyDescent="0.25">
      <c r="B24" s="34"/>
      <c r="C24" s="34"/>
      <c r="D24" s="3"/>
    </row>
    <row r="25" spans="2:10" x14ac:dyDescent="0.25">
      <c r="B25" s="34"/>
      <c r="C25" s="34"/>
      <c r="D25" s="3"/>
    </row>
    <row r="26" spans="2:10" x14ac:dyDescent="0.25">
      <c r="B26" s="34"/>
      <c r="C26" s="34"/>
      <c r="D26" s="3"/>
    </row>
    <row r="27" spans="2:10" x14ac:dyDescent="0.25">
      <c r="B27" s="34"/>
      <c r="C27" s="34"/>
      <c r="D27" s="3"/>
    </row>
    <row r="28" spans="2:10" x14ac:dyDescent="0.25">
      <c r="B28" s="34"/>
      <c r="C28" s="34"/>
      <c r="D28" s="3"/>
    </row>
    <row r="29" spans="2:10" ht="15.75" thickBot="1" x14ac:dyDescent="0.3">
      <c r="B29" s="37"/>
      <c r="C29" s="37"/>
      <c r="D29" s="4"/>
    </row>
    <row r="30" spans="2:10" ht="16.5" thickTop="1" thickBot="1" x14ac:dyDescent="0.3">
      <c r="B30" s="37" t="s">
        <v>26</v>
      </c>
      <c r="C30" s="37"/>
      <c r="D30" s="4"/>
    </row>
    <row r="31" spans="2:10" ht="15.75" thickTop="1" x14ac:dyDescent="0.25">
      <c r="B31" s="34" t="s">
        <v>27</v>
      </c>
      <c r="C31" s="35">
        <v>32000</v>
      </c>
      <c r="D31" s="36">
        <v>10000</v>
      </c>
    </row>
    <row r="32" spans="2:10" x14ac:dyDescent="0.25">
      <c r="B32" s="34" t="s">
        <v>28</v>
      </c>
      <c r="C32" s="34"/>
      <c r="D32" s="36">
        <v>1200</v>
      </c>
    </row>
    <row r="33" spans="2:4" x14ac:dyDescent="0.25">
      <c r="B33" s="34" t="s">
        <v>29</v>
      </c>
      <c r="C33" s="34"/>
      <c r="D33" s="3">
        <v>500</v>
      </c>
    </row>
    <row r="34" spans="2:4" x14ac:dyDescent="0.25">
      <c r="B34" s="34" t="s">
        <v>30</v>
      </c>
      <c r="C34" s="35">
        <v>2000</v>
      </c>
      <c r="D34" s="3">
        <v>400</v>
      </c>
    </row>
    <row r="35" spans="2:4" x14ac:dyDescent="0.25">
      <c r="B35" s="34" t="s">
        <v>31</v>
      </c>
      <c r="C35" s="34"/>
      <c r="D35" s="36">
        <v>1600</v>
      </c>
    </row>
    <row r="36" spans="2:4" x14ac:dyDescent="0.25">
      <c r="B36" s="34" t="s">
        <v>32</v>
      </c>
      <c r="C36" s="34"/>
      <c r="D36" s="3">
        <v>-400</v>
      </c>
    </row>
    <row r="37" spans="2:4" x14ac:dyDescent="0.25">
      <c r="B37" s="34"/>
      <c r="C37" s="34"/>
      <c r="D37" s="3"/>
    </row>
    <row r="38" spans="2:4" ht="15.75" thickBot="1" x14ac:dyDescent="0.3">
      <c r="B38" s="37"/>
      <c r="C38" s="37"/>
      <c r="D38" s="4"/>
    </row>
    <row r="39" spans="2:4" ht="31.5" thickTop="1" thickBot="1" x14ac:dyDescent="0.3">
      <c r="B39" s="37" t="s">
        <v>33</v>
      </c>
      <c r="C39" s="5">
        <v>132900</v>
      </c>
      <c r="D39" s="6">
        <v>6700</v>
      </c>
    </row>
    <row r="40" spans="2:4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133CF-1287-48D2-B1DA-082C92D418EB}">
  <dimension ref="B4:C34"/>
  <sheetViews>
    <sheetView showGridLines="0" workbookViewId="0">
      <selection activeCell="C25" sqref="C25"/>
    </sheetView>
  </sheetViews>
  <sheetFormatPr defaultRowHeight="15" x14ac:dyDescent="0.25"/>
  <cols>
    <col min="2" max="2" width="72.28515625" bestFit="1" customWidth="1"/>
    <col min="3" max="3" width="13.140625" style="42" bestFit="1" customWidth="1"/>
  </cols>
  <sheetData>
    <row r="4" spans="2:3" s="39" customFormat="1" x14ac:dyDescent="0.25">
      <c r="B4" s="39" t="s">
        <v>34</v>
      </c>
      <c r="C4" s="40">
        <f>+FS!C39</f>
        <v>132900</v>
      </c>
    </row>
    <row r="5" spans="2:3" s="38" customFormat="1" x14ac:dyDescent="0.25">
      <c r="B5" s="38" t="s">
        <v>35</v>
      </c>
      <c r="C5" s="41"/>
    </row>
    <row r="6" spans="2:3" x14ac:dyDescent="0.25">
      <c r="B6" t="s">
        <v>36</v>
      </c>
    </row>
    <row r="7" spans="2:3" x14ac:dyDescent="0.25">
      <c r="B7" t="s">
        <v>37</v>
      </c>
      <c r="C7" s="42">
        <f>+FS!F18-FS!G18</f>
        <v>4100</v>
      </c>
    </row>
    <row r="8" spans="2:3" s="39" customFormat="1" x14ac:dyDescent="0.25">
      <c r="B8" s="39" t="s">
        <v>38</v>
      </c>
      <c r="C8" s="40">
        <f>+SUM(C4:C7)</f>
        <v>137000</v>
      </c>
    </row>
    <row r="9" spans="2:3" s="38" customFormat="1" x14ac:dyDescent="0.25">
      <c r="B9" s="38" t="s">
        <v>39</v>
      </c>
      <c r="C9" s="41"/>
    </row>
    <row r="10" spans="2:3" x14ac:dyDescent="0.25">
      <c r="B10" t="s">
        <v>40</v>
      </c>
      <c r="C10" s="42">
        <f>+FS!D6-FS!C6</f>
        <v>-192800</v>
      </c>
    </row>
    <row r="11" spans="2:3" x14ac:dyDescent="0.25">
      <c r="B11" t="s">
        <v>41</v>
      </c>
      <c r="C11" s="42">
        <f>+FS!F12-FS!G12+FS!F16-FS!G16+FS!F15-FS!G15</f>
        <v>163952</v>
      </c>
    </row>
    <row r="12" spans="2:3" x14ac:dyDescent="0.25">
      <c r="B12" t="s">
        <v>42</v>
      </c>
      <c r="C12" s="42">
        <f>+FS!D7-FS!C7</f>
        <v>-8000</v>
      </c>
    </row>
    <row r="13" spans="2:3" x14ac:dyDescent="0.25">
      <c r="B13" t="s">
        <v>43</v>
      </c>
      <c r="C13" s="42">
        <f>+FS!D8-FS!C8</f>
        <v>-31152</v>
      </c>
    </row>
    <row r="14" spans="2:3" x14ac:dyDescent="0.25">
      <c r="B14" t="s">
        <v>57</v>
      </c>
      <c r="C14" s="42">
        <f>+FS!F17-FS!G17</f>
        <v>9000</v>
      </c>
    </row>
    <row r="15" spans="2:3" x14ac:dyDescent="0.25">
      <c r="B15" t="s">
        <v>58</v>
      </c>
      <c r="C15" s="42">
        <f>+FS!F14-FS!G14</f>
        <v>-400</v>
      </c>
    </row>
    <row r="16" spans="2:3" x14ac:dyDescent="0.25">
      <c r="B16" t="s">
        <v>44</v>
      </c>
      <c r="C16" s="42">
        <f>+FS!F13-FS!G13</f>
        <v>37200</v>
      </c>
    </row>
    <row r="17" spans="2:3" s="39" customFormat="1" x14ac:dyDescent="0.25">
      <c r="B17" s="39" t="s">
        <v>45</v>
      </c>
      <c r="C17" s="40">
        <f>+SUM(C9:C16)</f>
        <v>-22200</v>
      </c>
    </row>
    <row r="18" spans="2:3" x14ac:dyDescent="0.25">
      <c r="B18" s="38" t="s">
        <v>46</v>
      </c>
    </row>
    <row r="19" spans="2:3" x14ac:dyDescent="0.25">
      <c r="B19" t="s">
        <v>47</v>
      </c>
      <c r="C19" s="42">
        <f>+FS!D4-FS!C4</f>
        <v>-100000</v>
      </c>
    </row>
    <row r="20" spans="2:3" x14ac:dyDescent="0.25">
      <c r="B20" s="39" t="s">
        <v>48</v>
      </c>
      <c r="C20" s="40">
        <f>+C19</f>
        <v>-100000</v>
      </c>
    </row>
    <row r="21" spans="2:3" x14ac:dyDescent="0.25">
      <c r="B21" s="38" t="s">
        <v>49</v>
      </c>
    </row>
    <row r="22" spans="2:3" x14ac:dyDescent="0.25">
      <c r="B22" t="s">
        <v>50</v>
      </c>
      <c r="C22" s="42">
        <f>+FS!F11-FS!G11</f>
        <v>-40000</v>
      </c>
    </row>
    <row r="23" spans="2:3" x14ac:dyDescent="0.25">
      <c r="B23" t="s">
        <v>51</v>
      </c>
      <c r="C23" s="42">
        <f>+FS!F4-FS!G4</f>
        <v>55000</v>
      </c>
    </row>
    <row r="24" spans="2:3" x14ac:dyDescent="0.25">
      <c r="B24" s="39" t="s">
        <v>52</v>
      </c>
      <c r="C24" s="40">
        <f>+SUM(C22:C23)</f>
        <v>15000</v>
      </c>
    </row>
    <row r="25" spans="2:3" x14ac:dyDescent="0.25">
      <c r="C25" s="42">
        <f>+C8+C17+C20+C24</f>
        <v>29800</v>
      </c>
    </row>
    <row r="31" spans="2:3" x14ac:dyDescent="0.25">
      <c r="B31" t="s">
        <v>53</v>
      </c>
      <c r="C31" s="42">
        <f>+FS!D5</f>
        <v>81700</v>
      </c>
    </row>
    <row r="32" spans="2:3" x14ac:dyDescent="0.25">
      <c r="B32" t="s">
        <v>54</v>
      </c>
      <c r="C32" s="42">
        <f>+FS!C5</f>
        <v>111500</v>
      </c>
    </row>
    <row r="33" spans="2:3" x14ac:dyDescent="0.25">
      <c r="B33" t="s">
        <v>55</v>
      </c>
      <c r="C33" s="42">
        <f>+C32-C31</f>
        <v>29800</v>
      </c>
    </row>
    <row r="34" spans="2:3" x14ac:dyDescent="0.25">
      <c r="B34" t="s">
        <v>56</v>
      </c>
      <c r="C34" s="42">
        <f>+C25-C33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A364C-6799-4E4F-AB71-5DC503ABC978}">
  <sheetPr>
    <tabColor theme="0" tint="-0.499984740745262"/>
  </sheetPr>
  <dimension ref="A1"/>
  <sheetViews>
    <sheetView showGridLines="0" topLeftCell="A36" workbookViewId="0">
      <selection activeCell="C29" sqref="C29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14A2A-C3C1-40C3-B41C-5AD670343452}">
  <dimension ref="B2:L20"/>
  <sheetViews>
    <sheetView showGridLines="0" workbookViewId="0">
      <selection activeCell="K11" sqref="K11"/>
    </sheetView>
  </sheetViews>
  <sheetFormatPr defaultRowHeight="15" x14ac:dyDescent="0.25"/>
  <cols>
    <col min="2" max="2" width="26.85546875" bestFit="1" customWidth="1"/>
    <col min="3" max="3" width="12.140625" bestFit="1" customWidth="1"/>
    <col min="6" max="6" width="24.7109375" bestFit="1" customWidth="1"/>
    <col min="7" max="7" width="12.140625" bestFit="1" customWidth="1"/>
    <col min="8" max="8" width="9.7109375" bestFit="1" customWidth="1"/>
    <col min="9" max="9" width="22.85546875" bestFit="1" customWidth="1"/>
    <col min="10" max="10" width="12.140625" bestFit="1" customWidth="1"/>
    <col min="11" max="11" width="9.7109375" bestFit="1" customWidth="1"/>
  </cols>
  <sheetData>
    <row r="2" spans="2:12" ht="15.75" thickBot="1" x14ac:dyDescent="0.3"/>
    <row r="3" spans="2:12" ht="16.5" thickTop="1" thickBot="1" x14ac:dyDescent="0.3">
      <c r="B3" s="9" t="s">
        <v>24</v>
      </c>
      <c r="C3" s="9" t="s">
        <v>1</v>
      </c>
      <c r="F3" s="7" t="s">
        <v>0</v>
      </c>
      <c r="G3" s="8" t="s">
        <v>1</v>
      </c>
      <c r="H3" s="9" t="s">
        <v>2</v>
      </c>
      <c r="I3" s="7" t="s">
        <v>3</v>
      </c>
      <c r="J3" s="8" t="s">
        <v>1</v>
      </c>
      <c r="K3" s="10" t="s">
        <v>2</v>
      </c>
    </row>
    <row r="4" spans="2:12" ht="15.75" thickTop="1" x14ac:dyDescent="0.25">
      <c r="B4" s="13" t="s">
        <v>25</v>
      </c>
      <c r="C4" s="15">
        <v>3450</v>
      </c>
      <c r="F4" s="11" t="s">
        <v>6</v>
      </c>
      <c r="G4" s="12">
        <v>900</v>
      </c>
      <c r="H4" s="13">
        <v>575</v>
      </c>
      <c r="I4" s="11" t="s">
        <v>5</v>
      </c>
      <c r="J4" s="12">
        <v>950</v>
      </c>
      <c r="K4" s="14">
        <v>850</v>
      </c>
    </row>
    <row r="5" spans="2:12" x14ac:dyDescent="0.25">
      <c r="B5" s="44"/>
      <c r="C5" s="44"/>
      <c r="F5" s="11" t="s">
        <v>59</v>
      </c>
      <c r="G5" s="12">
        <v>875</v>
      </c>
      <c r="H5" s="15">
        <v>650</v>
      </c>
      <c r="I5" s="11" t="s">
        <v>7</v>
      </c>
      <c r="J5" s="12">
        <f>+C16</f>
        <v>405</v>
      </c>
      <c r="K5" s="14">
        <v>0</v>
      </c>
    </row>
    <row r="6" spans="2:12" ht="15.75" thickBot="1" x14ac:dyDescent="0.3">
      <c r="B6" s="45"/>
      <c r="C6" s="45"/>
      <c r="F6" s="11" t="s">
        <v>10</v>
      </c>
      <c r="G6" s="12">
        <v>800</v>
      </c>
      <c r="H6" s="15">
        <v>950</v>
      </c>
      <c r="I6" s="11" t="s">
        <v>60</v>
      </c>
      <c r="J6" s="12">
        <v>820</v>
      </c>
      <c r="K6" s="16">
        <v>950</v>
      </c>
      <c r="L6" s="43"/>
    </row>
    <row r="7" spans="2:12" ht="16.5" thickTop="1" thickBot="1" x14ac:dyDescent="0.3">
      <c r="B7" s="45" t="s">
        <v>26</v>
      </c>
      <c r="C7" s="45"/>
      <c r="F7" s="11" t="s">
        <v>61</v>
      </c>
      <c r="G7" s="12">
        <v>950</v>
      </c>
      <c r="H7" s="13">
        <v>850</v>
      </c>
      <c r="I7" s="17"/>
      <c r="J7" s="17"/>
      <c r="K7" s="18"/>
    </row>
    <row r="8" spans="2:12" ht="16.5" thickTop="1" thickBot="1" x14ac:dyDescent="0.3">
      <c r="B8" s="13" t="s">
        <v>62</v>
      </c>
      <c r="C8" s="15">
        <v>2350</v>
      </c>
      <c r="F8" s="11" t="s">
        <v>63</v>
      </c>
      <c r="G8" s="12">
        <v>-600</v>
      </c>
      <c r="H8" s="13">
        <v>-585</v>
      </c>
      <c r="I8" s="19" t="s">
        <v>12</v>
      </c>
      <c r="J8" s="20">
        <f>+SUM(J4:J7)</f>
        <v>2175</v>
      </c>
      <c r="K8" s="20">
        <f>+SUM(K4:K7)</f>
        <v>1800</v>
      </c>
    </row>
    <row r="9" spans="2:12" x14ac:dyDescent="0.25">
      <c r="B9" s="13" t="s">
        <v>64</v>
      </c>
      <c r="C9" s="13">
        <v>450</v>
      </c>
      <c r="F9" s="11" t="s">
        <v>65</v>
      </c>
      <c r="G9" s="11">
        <v>650</v>
      </c>
      <c r="H9" s="13">
        <v>710</v>
      </c>
      <c r="I9" s="22"/>
      <c r="J9" s="22"/>
      <c r="K9" s="23"/>
    </row>
    <row r="10" spans="2:12" ht="15.75" thickBot="1" x14ac:dyDescent="0.3">
      <c r="B10" s="13" t="s">
        <v>36</v>
      </c>
      <c r="C10" s="13">
        <v>15</v>
      </c>
      <c r="F10" s="11"/>
      <c r="G10" s="11"/>
      <c r="H10" s="13"/>
      <c r="I10" s="24" t="s">
        <v>13</v>
      </c>
      <c r="J10" s="25"/>
      <c r="K10" s="26"/>
    </row>
    <row r="11" spans="2:12" s="38" customFormat="1" ht="15.75" thickTop="1" x14ac:dyDescent="0.25">
      <c r="B11" s="46" t="s">
        <v>66</v>
      </c>
      <c r="C11" s="47"/>
      <c r="F11" s="11"/>
      <c r="G11" s="11"/>
      <c r="H11" s="13"/>
      <c r="I11" s="11" t="s">
        <v>14</v>
      </c>
      <c r="J11" s="11">
        <v>700</v>
      </c>
      <c r="K11" s="14">
        <v>775</v>
      </c>
      <c r="L11"/>
    </row>
    <row r="12" spans="2:12" x14ac:dyDescent="0.25">
      <c r="B12" s="13" t="s">
        <v>67</v>
      </c>
      <c r="C12" s="13">
        <v>40</v>
      </c>
      <c r="F12" s="11"/>
      <c r="G12" s="11"/>
      <c r="H12" s="13"/>
      <c r="I12" s="11" t="s">
        <v>15</v>
      </c>
      <c r="J12" s="12">
        <v>600</v>
      </c>
      <c r="K12" s="14">
        <v>450</v>
      </c>
    </row>
    <row r="13" spans="2:12" s="39" customFormat="1" x14ac:dyDescent="0.25">
      <c r="B13" s="44" t="s">
        <v>68</v>
      </c>
      <c r="C13" s="48">
        <f>+C4-SUM(C8:C10)+C12</f>
        <v>675</v>
      </c>
      <c r="F13" s="11"/>
      <c r="G13" s="11"/>
      <c r="H13" s="13"/>
      <c r="I13" s="11" t="s">
        <v>69</v>
      </c>
      <c r="J13" s="12">
        <v>100</v>
      </c>
      <c r="K13" s="16">
        <v>125</v>
      </c>
      <c r="L13"/>
    </row>
    <row r="14" spans="2:12" x14ac:dyDescent="0.25">
      <c r="B14" s="13" t="s">
        <v>70</v>
      </c>
      <c r="C14" s="13">
        <v>270</v>
      </c>
      <c r="F14" s="11"/>
      <c r="G14" s="11"/>
      <c r="H14" s="13"/>
      <c r="I14" s="11"/>
      <c r="J14" s="11"/>
      <c r="K14" s="16"/>
    </row>
    <row r="15" spans="2:12" ht="15.75" thickBot="1" x14ac:dyDescent="0.3">
      <c r="B15" s="28"/>
      <c r="C15" s="28"/>
      <c r="F15" s="11"/>
      <c r="G15" s="11"/>
      <c r="H15" s="13"/>
      <c r="I15" s="11"/>
      <c r="J15" s="11"/>
      <c r="K15" s="14"/>
    </row>
    <row r="16" spans="2:12" ht="16.5" thickTop="1" thickBot="1" x14ac:dyDescent="0.3">
      <c r="B16" s="45" t="s">
        <v>33</v>
      </c>
      <c r="C16" s="32">
        <f>+C13-C14</f>
        <v>405</v>
      </c>
      <c r="F16" s="11"/>
      <c r="G16" s="11"/>
      <c r="H16" s="13"/>
      <c r="I16" s="11"/>
      <c r="J16" s="12"/>
      <c r="K16" s="16"/>
    </row>
    <row r="17" spans="6:11" ht="15.75" thickTop="1" x14ac:dyDescent="0.25">
      <c r="F17" s="11"/>
      <c r="G17" s="11"/>
      <c r="H17" s="13"/>
      <c r="I17" s="11"/>
      <c r="J17" s="12"/>
      <c r="K17" s="16"/>
    </row>
    <row r="18" spans="6:11" ht="15.75" thickBot="1" x14ac:dyDescent="0.3">
      <c r="F18" s="27"/>
      <c r="G18" s="27"/>
      <c r="H18" s="28"/>
      <c r="I18" s="27"/>
      <c r="J18" s="29"/>
      <c r="K18" s="30"/>
    </row>
    <row r="19" spans="6:11" ht="16.5" thickTop="1" thickBot="1" x14ac:dyDescent="0.3">
      <c r="F19" s="25" t="s">
        <v>22</v>
      </c>
      <c r="G19" s="31">
        <f>+SUM(G4:G18)</f>
        <v>3575</v>
      </c>
      <c r="H19" s="31">
        <f>+SUM(H4:H18)</f>
        <v>3150</v>
      </c>
      <c r="I19" s="25" t="s">
        <v>23</v>
      </c>
      <c r="J19" s="31">
        <f>+SUM(J8:J18)</f>
        <v>3575</v>
      </c>
      <c r="K19" s="31">
        <f>+SUM(K8:K18)</f>
        <v>3150</v>
      </c>
    </row>
    <row r="20" spans="6:11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4C0AA-338B-4EAF-B9C5-A8D0864077D3}">
  <dimension ref="B4:C37"/>
  <sheetViews>
    <sheetView showGridLines="0" topLeftCell="A4" workbookViewId="0">
      <selection activeCell="B15" sqref="B15"/>
    </sheetView>
  </sheetViews>
  <sheetFormatPr defaultRowHeight="15" x14ac:dyDescent="0.25"/>
  <cols>
    <col min="2" max="2" width="72.28515625" bestFit="1" customWidth="1"/>
    <col min="3" max="3" width="13.140625" style="42" bestFit="1" customWidth="1"/>
  </cols>
  <sheetData>
    <row r="4" spans="2:3" s="39" customFormat="1" x14ac:dyDescent="0.25">
      <c r="B4" s="39" t="s">
        <v>34</v>
      </c>
      <c r="C4" s="40">
        <f>+'FS (2)'!C16</f>
        <v>405</v>
      </c>
    </row>
    <row r="5" spans="2:3" s="38" customFormat="1" x14ac:dyDescent="0.25">
      <c r="B5" s="38" t="s">
        <v>35</v>
      </c>
      <c r="C5" s="41"/>
    </row>
    <row r="6" spans="2:3" x14ac:dyDescent="0.25">
      <c r="B6" t="s">
        <v>36</v>
      </c>
      <c r="C6" s="42">
        <f>+'FS (2)'!C10</f>
        <v>15</v>
      </c>
    </row>
    <row r="7" spans="2:3" x14ac:dyDescent="0.25">
      <c r="B7" t="s">
        <v>37</v>
      </c>
    </row>
    <row r="8" spans="2:3" x14ac:dyDescent="0.25">
      <c r="B8" t="s">
        <v>57</v>
      </c>
    </row>
    <row r="9" spans="2:3" x14ac:dyDescent="0.25">
      <c r="B9" t="s">
        <v>71</v>
      </c>
      <c r="C9" s="42">
        <f>-'FS (2)'!C12</f>
        <v>-40</v>
      </c>
    </row>
    <row r="10" spans="2:3" s="39" customFormat="1" x14ac:dyDescent="0.25">
      <c r="B10" s="39" t="s">
        <v>38</v>
      </c>
      <c r="C10" s="40">
        <f>+SUM(C4:C9)</f>
        <v>380</v>
      </c>
    </row>
    <row r="11" spans="2:3" s="38" customFormat="1" x14ac:dyDescent="0.25">
      <c r="B11" s="38" t="s">
        <v>39</v>
      </c>
      <c r="C11" s="41"/>
    </row>
    <row r="12" spans="2:3" x14ac:dyDescent="0.25">
      <c r="B12" t="s">
        <v>40</v>
      </c>
      <c r="C12" s="42">
        <f>+'FS (2)'!H5-'FS (2)'!G5</f>
        <v>-225</v>
      </c>
    </row>
    <row r="13" spans="2:3" x14ac:dyDescent="0.25">
      <c r="B13" t="s">
        <v>41</v>
      </c>
      <c r="C13" s="42">
        <f>+'FS (2)'!J12-'FS (2)'!K12</f>
        <v>150</v>
      </c>
    </row>
    <row r="14" spans="2:3" x14ac:dyDescent="0.25">
      <c r="B14" t="s">
        <v>42</v>
      </c>
      <c r="C14" s="42">
        <f>+'FS (2)'!H6-'FS (2)'!G6</f>
        <v>150</v>
      </c>
    </row>
    <row r="15" spans="2:3" x14ac:dyDescent="0.25">
      <c r="B15" t="s">
        <v>82</v>
      </c>
      <c r="C15" s="42">
        <f>+'FS (2)'!J13-'FS (2)'!K13</f>
        <v>-25</v>
      </c>
    </row>
    <row r="16" spans="2:3" x14ac:dyDescent="0.25">
      <c r="B16" t="s">
        <v>43</v>
      </c>
    </row>
    <row r="17" spans="2:3" x14ac:dyDescent="0.25">
      <c r="B17" t="s">
        <v>44</v>
      </c>
    </row>
    <row r="18" spans="2:3" s="39" customFormat="1" x14ac:dyDescent="0.25">
      <c r="B18" s="39" t="s">
        <v>45</v>
      </c>
      <c r="C18" s="40">
        <f>+SUM(C11:C17)</f>
        <v>50</v>
      </c>
    </row>
    <row r="19" spans="2:3" x14ac:dyDescent="0.25">
      <c r="B19" s="38" t="s">
        <v>46</v>
      </c>
    </row>
    <row r="20" spans="2:3" x14ac:dyDescent="0.25">
      <c r="B20" t="s">
        <v>72</v>
      </c>
      <c r="C20" s="42">
        <f>+'FS (2)'!H9-'FS (2)'!G9+'FS (2)'!C12</f>
        <v>100</v>
      </c>
    </row>
    <row r="21" spans="2:3" x14ac:dyDescent="0.25">
      <c r="B21" t="s">
        <v>47</v>
      </c>
      <c r="C21" s="42">
        <f>+'FS (2)'!H7-'FS (2)'!G7</f>
        <v>-100</v>
      </c>
    </row>
    <row r="22" spans="2:3" x14ac:dyDescent="0.25">
      <c r="B22" s="39" t="s">
        <v>48</v>
      </c>
      <c r="C22" s="40">
        <f>+SUM(C19:C21)</f>
        <v>0</v>
      </c>
    </row>
    <row r="23" spans="2:3" x14ac:dyDescent="0.25">
      <c r="B23" s="38" t="s">
        <v>49</v>
      </c>
    </row>
    <row r="24" spans="2:3" x14ac:dyDescent="0.25">
      <c r="B24" t="s">
        <v>50</v>
      </c>
      <c r="C24" s="42">
        <f>+'FS (2)'!J11-'FS (2)'!K11</f>
        <v>-75</v>
      </c>
    </row>
    <row r="25" spans="2:3" x14ac:dyDescent="0.25">
      <c r="B25" t="s">
        <v>51</v>
      </c>
      <c r="C25" s="42">
        <f>+'FS (2)'!J4-'FS (2)'!K4</f>
        <v>100</v>
      </c>
    </row>
    <row r="26" spans="2:3" x14ac:dyDescent="0.25">
      <c r="B26" t="s">
        <v>73</v>
      </c>
      <c r="C26" s="42">
        <f>+'FS (2)'!J6-'FS (2)'!K6</f>
        <v>-130</v>
      </c>
    </row>
    <row r="27" spans="2:3" x14ac:dyDescent="0.25">
      <c r="B27" s="39" t="s">
        <v>52</v>
      </c>
      <c r="C27" s="40">
        <f>+SUM(C24:C26)</f>
        <v>-105</v>
      </c>
    </row>
    <row r="29" spans="2:3" x14ac:dyDescent="0.25">
      <c r="B29" s="39" t="s">
        <v>74</v>
      </c>
      <c r="C29" s="40">
        <f>+C27+C22+C18+C10</f>
        <v>325</v>
      </c>
    </row>
    <row r="34" spans="2:3" x14ac:dyDescent="0.25">
      <c r="B34" t="s">
        <v>53</v>
      </c>
      <c r="C34" s="42">
        <f>+'FS (2)'!H4</f>
        <v>575</v>
      </c>
    </row>
    <row r="35" spans="2:3" x14ac:dyDescent="0.25">
      <c r="B35" t="s">
        <v>54</v>
      </c>
      <c r="C35" s="42">
        <f>+'FS (2)'!G4</f>
        <v>900</v>
      </c>
    </row>
    <row r="36" spans="2:3" x14ac:dyDescent="0.25">
      <c r="B36" t="s">
        <v>55</v>
      </c>
      <c r="C36" s="42">
        <f>+C35-C34</f>
        <v>325</v>
      </c>
    </row>
    <row r="37" spans="2:3" x14ac:dyDescent="0.25">
      <c r="B37" t="s">
        <v>56</v>
      </c>
      <c r="C37" s="42">
        <f>+C29-C36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402E0-349C-4D8F-9054-DFD061C3B9B9}">
  <sheetPr>
    <tabColor theme="0" tint="-0.499984740745262"/>
  </sheetPr>
  <dimension ref="A1"/>
  <sheetViews>
    <sheetView showGridLines="0" workbookViewId="0">
      <selection activeCell="G1" sqref="G1"/>
    </sheetView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329E7-FC6B-46D0-899A-8643815D3619}">
  <dimension ref="B2:L20"/>
  <sheetViews>
    <sheetView showGridLines="0" workbookViewId="0">
      <selection activeCell="G3" sqref="G3"/>
    </sheetView>
  </sheetViews>
  <sheetFormatPr defaultRowHeight="15" x14ac:dyDescent="0.25"/>
  <cols>
    <col min="2" max="2" width="26.85546875" bestFit="1" customWidth="1"/>
    <col min="3" max="3" width="12.140625" style="49" bestFit="1" customWidth="1"/>
    <col min="6" max="6" width="24.7109375" bestFit="1" customWidth="1"/>
    <col min="7" max="7" width="12.28515625" style="49" bestFit="1" customWidth="1"/>
    <col min="8" max="8" width="12" style="49" bestFit="1" customWidth="1"/>
    <col min="9" max="9" width="22.85546875" style="49" bestFit="1" customWidth="1"/>
    <col min="10" max="10" width="12.28515625" style="49" bestFit="1" customWidth="1"/>
    <col min="11" max="11" width="12" style="49" bestFit="1" customWidth="1"/>
    <col min="12" max="12" width="9.140625" style="49"/>
  </cols>
  <sheetData>
    <row r="2" spans="2:12" ht="15.75" thickBot="1" x14ac:dyDescent="0.3"/>
    <row r="3" spans="2:12" ht="16.5" thickTop="1" thickBot="1" x14ac:dyDescent="0.3">
      <c r="B3" s="9" t="s">
        <v>24</v>
      </c>
      <c r="C3" s="50" t="s">
        <v>1</v>
      </c>
      <c r="F3" s="7" t="s">
        <v>0</v>
      </c>
      <c r="G3" s="51" t="s">
        <v>1</v>
      </c>
      <c r="H3" s="50" t="s">
        <v>2</v>
      </c>
      <c r="I3" s="52" t="s">
        <v>3</v>
      </c>
      <c r="J3" s="51" t="s">
        <v>1</v>
      </c>
      <c r="K3" s="53" t="s">
        <v>2</v>
      </c>
    </row>
    <row r="4" spans="2:12" ht="15.75" thickTop="1" x14ac:dyDescent="0.25">
      <c r="B4" s="13" t="s">
        <v>25</v>
      </c>
      <c r="C4" s="54">
        <v>25000</v>
      </c>
      <c r="F4" s="11" t="s">
        <v>6</v>
      </c>
      <c r="G4" s="55">
        <v>14100</v>
      </c>
      <c r="H4" s="55">
        <v>14250</v>
      </c>
      <c r="I4" s="55" t="s">
        <v>5</v>
      </c>
      <c r="J4" s="55">
        <v>18500</v>
      </c>
      <c r="K4" s="56">
        <v>18500</v>
      </c>
    </row>
    <row r="5" spans="2:12" x14ac:dyDescent="0.25">
      <c r="B5" s="44"/>
      <c r="C5" s="57"/>
      <c r="F5" s="11" t="s">
        <v>59</v>
      </c>
      <c r="G5" s="55">
        <v>4000</v>
      </c>
      <c r="H5" s="55">
        <v>5000</v>
      </c>
      <c r="I5" s="55" t="s">
        <v>7</v>
      </c>
      <c r="J5" s="55">
        <f>+C16</f>
        <v>10250</v>
      </c>
      <c r="K5" s="56">
        <v>14250</v>
      </c>
    </row>
    <row r="6" spans="2:12" ht="15.75" thickBot="1" x14ac:dyDescent="0.3">
      <c r="B6" s="45"/>
      <c r="C6" s="58"/>
      <c r="F6" s="11" t="s">
        <v>10</v>
      </c>
      <c r="G6" s="55">
        <v>5000</v>
      </c>
      <c r="H6" s="54">
        <v>3000</v>
      </c>
      <c r="I6" s="55"/>
      <c r="J6" s="55"/>
      <c r="K6" s="56"/>
    </row>
    <row r="7" spans="2:12" ht="16.5" thickTop="1" thickBot="1" x14ac:dyDescent="0.3">
      <c r="B7" s="45" t="s">
        <v>26</v>
      </c>
      <c r="C7" s="58"/>
      <c r="F7" s="11" t="s">
        <v>75</v>
      </c>
      <c r="G7" s="55">
        <v>10000</v>
      </c>
      <c r="H7" s="54">
        <v>14000</v>
      </c>
      <c r="I7" s="59"/>
      <c r="J7" s="59"/>
      <c r="K7" s="60"/>
    </row>
    <row r="8" spans="2:12" ht="16.5" thickTop="1" thickBot="1" x14ac:dyDescent="0.3">
      <c r="B8" s="13" t="s">
        <v>76</v>
      </c>
      <c r="C8" s="54">
        <v>1000</v>
      </c>
      <c r="F8" s="11"/>
      <c r="G8" s="55"/>
      <c r="H8" s="54"/>
      <c r="I8" s="61" t="s">
        <v>12</v>
      </c>
      <c r="J8" s="61">
        <f>+SUM(J4:J7)</f>
        <v>28750</v>
      </c>
      <c r="K8" s="61">
        <f>+SUM(K4:K7)</f>
        <v>32750</v>
      </c>
    </row>
    <row r="9" spans="2:12" x14ac:dyDescent="0.25">
      <c r="B9" s="13" t="s">
        <v>77</v>
      </c>
      <c r="C9" s="54">
        <v>1000</v>
      </c>
      <c r="F9" s="11"/>
      <c r="G9" s="55"/>
      <c r="H9" s="54"/>
      <c r="I9" s="62"/>
      <c r="J9" s="62"/>
      <c r="K9" s="63"/>
    </row>
    <row r="10" spans="2:12" ht="15.75" thickBot="1" x14ac:dyDescent="0.3">
      <c r="B10" s="13" t="s">
        <v>78</v>
      </c>
      <c r="C10" s="54">
        <v>1250</v>
      </c>
      <c r="F10" s="11"/>
      <c r="G10" s="55"/>
      <c r="H10" s="54"/>
      <c r="I10" s="64" t="s">
        <v>13</v>
      </c>
      <c r="J10" s="65"/>
      <c r="K10" s="66"/>
    </row>
    <row r="11" spans="2:12" s="38" customFormat="1" ht="15.75" thickTop="1" x14ac:dyDescent="0.25">
      <c r="B11" s="13" t="s">
        <v>79</v>
      </c>
      <c r="C11" s="54">
        <v>5000</v>
      </c>
      <c r="F11" s="11"/>
      <c r="G11" s="55"/>
      <c r="H11" s="54"/>
      <c r="I11" s="55"/>
      <c r="J11" s="55"/>
      <c r="K11" s="56"/>
      <c r="L11" s="49"/>
    </row>
    <row r="12" spans="2:12" x14ac:dyDescent="0.25">
      <c r="B12" s="13" t="s">
        <v>36</v>
      </c>
      <c r="C12" s="54">
        <v>4000</v>
      </c>
      <c r="F12" s="11"/>
      <c r="G12" s="55"/>
      <c r="H12" s="54"/>
      <c r="I12" s="55" t="s">
        <v>15</v>
      </c>
      <c r="J12" s="55">
        <v>3850</v>
      </c>
      <c r="K12" s="56">
        <v>2500</v>
      </c>
    </row>
    <row r="13" spans="2:12" s="39" customFormat="1" x14ac:dyDescent="0.25">
      <c r="B13" s="13" t="s">
        <v>80</v>
      </c>
      <c r="C13" s="54">
        <v>2500</v>
      </c>
      <c r="F13" s="11"/>
      <c r="G13" s="55"/>
      <c r="H13" s="54"/>
      <c r="I13" s="55" t="s">
        <v>81</v>
      </c>
      <c r="J13" s="55">
        <v>500</v>
      </c>
      <c r="K13" s="56">
        <v>1000</v>
      </c>
      <c r="L13" s="49"/>
    </row>
    <row r="14" spans="2:12" x14ac:dyDescent="0.25">
      <c r="B14" s="13"/>
      <c r="C14" s="54"/>
      <c r="F14" s="11"/>
      <c r="G14" s="55"/>
      <c r="H14" s="54"/>
      <c r="I14" s="55"/>
      <c r="J14" s="55"/>
      <c r="K14" s="56"/>
    </row>
    <row r="15" spans="2:12" ht="15.75" thickBot="1" x14ac:dyDescent="0.3">
      <c r="B15" s="28"/>
      <c r="C15" s="67"/>
      <c r="F15" s="11"/>
      <c r="G15" s="55"/>
      <c r="H15" s="54"/>
      <c r="I15" s="55"/>
      <c r="J15" s="55"/>
      <c r="K15" s="56"/>
    </row>
    <row r="16" spans="2:12" ht="16.5" thickTop="1" thickBot="1" x14ac:dyDescent="0.3">
      <c r="B16" s="45" t="s">
        <v>33</v>
      </c>
      <c r="C16" s="58">
        <f>+C4-SUM(C8:C15)</f>
        <v>10250</v>
      </c>
      <c r="F16" s="11"/>
      <c r="G16" s="55"/>
      <c r="H16" s="54"/>
      <c r="I16" s="55"/>
      <c r="J16" s="55"/>
      <c r="K16" s="56"/>
    </row>
    <row r="17" spans="6:11" ht="15.75" thickTop="1" x14ac:dyDescent="0.25">
      <c r="F17" s="11"/>
      <c r="G17" s="55"/>
      <c r="H17" s="54"/>
      <c r="I17" s="55"/>
      <c r="J17" s="55"/>
      <c r="K17" s="56"/>
    </row>
    <row r="18" spans="6:11" ht="15.75" thickBot="1" x14ac:dyDescent="0.3">
      <c r="F18" s="27"/>
      <c r="G18" s="68"/>
      <c r="H18" s="67"/>
      <c r="I18" s="68"/>
      <c r="J18" s="68"/>
      <c r="K18" s="69"/>
    </row>
    <row r="19" spans="6:11" ht="16.5" thickTop="1" thickBot="1" x14ac:dyDescent="0.3">
      <c r="F19" s="25" t="s">
        <v>22</v>
      </c>
      <c r="G19" s="65">
        <f>+SUM(G4:G18)</f>
        <v>33100</v>
      </c>
      <c r="H19" s="65">
        <f>+SUM(H4:H18)</f>
        <v>36250</v>
      </c>
      <c r="I19" s="65" t="s">
        <v>23</v>
      </c>
      <c r="J19" s="65">
        <f>+SUM(J8:J18)</f>
        <v>33100</v>
      </c>
      <c r="K19" s="65">
        <f>+SUM(K8:K18)</f>
        <v>36250</v>
      </c>
    </row>
    <row r="20" spans="6:11" ht="15.75" thickTop="1" x14ac:dyDescent="0.25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E6DF1-EC03-488C-9714-D4528D1AE104}">
  <dimension ref="B4:C37"/>
  <sheetViews>
    <sheetView showGridLines="0" workbookViewId="0">
      <selection activeCell="C6" sqref="C6"/>
    </sheetView>
  </sheetViews>
  <sheetFormatPr defaultRowHeight="15" x14ac:dyDescent="0.25"/>
  <cols>
    <col min="2" max="2" width="72.28515625" bestFit="1" customWidth="1"/>
    <col min="3" max="3" width="13.140625" style="42" bestFit="1" customWidth="1"/>
  </cols>
  <sheetData>
    <row r="4" spans="2:3" s="39" customFormat="1" x14ac:dyDescent="0.25">
      <c r="B4" s="39" t="s">
        <v>34</v>
      </c>
      <c r="C4" s="40">
        <f>+'FS (3)'!C16</f>
        <v>10250</v>
      </c>
    </row>
    <row r="5" spans="2:3" s="38" customFormat="1" x14ac:dyDescent="0.25">
      <c r="B5" s="38" t="s">
        <v>35</v>
      </c>
      <c r="C5" s="41"/>
    </row>
    <row r="6" spans="2:3" x14ac:dyDescent="0.25">
      <c r="B6" t="s">
        <v>36</v>
      </c>
      <c r="C6" s="42">
        <f>+'FS (3)'!C12</f>
        <v>4000</v>
      </c>
    </row>
    <row r="7" spans="2:3" x14ac:dyDescent="0.25">
      <c r="B7" t="s">
        <v>37</v>
      </c>
    </row>
    <row r="8" spans="2:3" x14ac:dyDescent="0.25">
      <c r="B8" t="s">
        <v>57</v>
      </c>
    </row>
    <row r="9" spans="2:3" x14ac:dyDescent="0.25">
      <c r="B9" t="s">
        <v>71</v>
      </c>
    </row>
    <row r="10" spans="2:3" x14ac:dyDescent="0.25">
      <c r="B10" t="s">
        <v>58</v>
      </c>
    </row>
    <row r="11" spans="2:3" s="39" customFormat="1" x14ac:dyDescent="0.25">
      <c r="B11" s="39" t="s">
        <v>38</v>
      </c>
      <c r="C11" s="40">
        <f>+SUM(C4:C10)</f>
        <v>14250</v>
      </c>
    </row>
    <row r="12" spans="2:3" s="38" customFormat="1" x14ac:dyDescent="0.25">
      <c r="B12" s="38" t="s">
        <v>39</v>
      </c>
      <c r="C12" s="41"/>
    </row>
    <row r="13" spans="2:3" x14ac:dyDescent="0.25">
      <c r="B13" t="s">
        <v>40</v>
      </c>
      <c r="C13" s="42">
        <f>+'FS (3)'!H5-'FS (3)'!G5</f>
        <v>1000</v>
      </c>
    </row>
    <row r="14" spans="2:3" x14ac:dyDescent="0.25">
      <c r="B14" t="s">
        <v>41</v>
      </c>
      <c r="C14" s="42">
        <f>+'FS (3)'!J12-'FS (3)'!K12</f>
        <v>1350</v>
      </c>
    </row>
    <row r="15" spans="2:3" x14ac:dyDescent="0.25">
      <c r="B15" t="s">
        <v>42</v>
      </c>
      <c r="C15" s="42">
        <f>+'FS (3)'!H6-'FS (3)'!G6</f>
        <v>-2000</v>
      </c>
    </row>
    <row r="16" spans="2:3" x14ac:dyDescent="0.25">
      <c r="B16" t="s">
        <v>43</v>
      </c>
    </row>
    <row r="17" spans="2:3" x14ac:dyDescent="0.25">
      <c r="B17" t="s">
        <v>44</v>
      </c>
      <c r="C17" s="42">
        <f>+'FS (3)'!J13-'FS (3)'!K13</f>
        <v>-500</v>
      </c>
    </row>
    <row r="18" spans="2:3" s="39" customFormat="1" x14ac:dyDescent="0.25">
      <c r="B18" s="39" t="s">
        <v>45</v>
      </c>
      <c r="C18" s="40">
        <f>+SUM(C12:C17)</f>
        <v>-150</v>
      </c>
    </row>
    <row r="19" spans="2:3" x14ac:dyDescent="0.25">
      <c r="B19" s="38" t="s">
        <v>46</v>
      </c>
    </row>
    <row r="20" spans="2:3" x14ac:dyDescent="0.25">
      <c r="B20" t="s">
        <v>72</v>
      </c>
    </row>
    <row r="21" spans="2:3" x14ac:dyDescent="0.25">
      <c r="B21" t="s">
        <v>47</v>
      </c>
      <c r="C21" s="42">
        <f>+'FS (3)'!H7-'FS (3)'!G7-'FS (3)'!C12</f>
        <v>0</v>
      </c>
    </row>
    <row r="22" spans="2:3" x14ac:dyDescent="0.25">
      <c r="B22" s="39" t="s">
        <v>48</v>
      </c>
      <c r="C22" s="40">
        <f>+SUM(C19:C21)</f>
        <v>0</v>
      </c>
    </row>
    <row r="23" spans="2:3" x14ac:dyDescent="0.25">
      <c r="B23" s="38" t="s">
        <v>49</v>
      </c>
    </row>
    <row r="24" spans="2:3" x14ac:dyDescent="0.25">
      <c r="B24" t="s">
        <v>50</v>
      </c>
    </row>
    <row r="25" spans="2:3" x14ac:dyDescent="0.25">
      <c r="B25" t="s">
        <v>51</v>
      </c>
    </row>
    <row r="26" spans="2:3" x14ac:dyDescent="0.25">
      <c r="B26" t="s">
        <v>73</v>
      </c>
      <c r="C26" s="42">
        <f>+'FS (3)'!J4-'FS (3)'!K4-'FS (3)'!K5</f>
        <v>-14250</v>
      </c>
    </row>
    <row r="27" spans="2:3" x14ac:dyDescent="0.25">
      <c r="B27" s="39" t="s">
        <v>52</v>
      </c>
      <c r="C27" s="40">
        <f>+SUM(C24:C26)</f>
        <v>-14250</v>
      </c>
    </row>
    <row r="29" spans="2:3" x14ac:dyDescent="0.25">
      <c r="B29" s="39" t="s">
        <v>74</v>
      </c>
      <c r="C29" s="40">
        <f>+C27+C22+C18+C11</f>
        <v>-150</v>
      </c>
    </row>
    <row r="34" spans="2:3" x14ac:dyDescent="0.25">
      <c r="B34" t="s">
        <v>53</v>
      </c>
      <c r="C34" s="42">
        <f>+'FS (3)'!H4</f>
        <v>14250</v>
      </c>
    </row>
    <row r="35" spans="2:3" x14ac:dyDescent="0.25">
      <c r="B35" t="s">
        <v>54</v>
      </c>
      <c r="C35" s="42">
        <f>+'FS (3)'!G4</f>
        <v>14100</v>
      </c>
    </row>
    <row r="36" spans="2:3" x14ac:dyDescent="0.25">
      <c r="B36" t="s">
        <v>55</v>
      </c>
      <c r="C36" s="42">
        <f>+C35-C34</f>
        <v>-150</v>
      </c>
    </row>
    <row r="37" spans="2:3" x14ac:dyDescent="0.25">
      <c r="B37" t="s">
        <v>56</v>
      </c>
      <c r="C37" s="42">
        <f>+C29-C36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FS</vt:lpstr>
      <vt:lpstr>CF</vt:lpstr>
      <vt:lpstr>2---&gt;</vt:lpstr>
      <vt:lpstr>FS (2)</vt:lpstr>
      <vt:lpstr>CF (2)</vt:lpstr>
      <vt:lpstr>3--&gt;</vt:lpstr>
      <vt:lpstr>FS (3)</vt:lpstr>
      <vt:lpstr>CF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Lucà</dc:creator>
  <cp:lastModifiedBy>Francesco Lucà</cp:lastModifiedBy>
  <dcterms:created xsi:type="dcterms:W3CDTF">2020-04-14T09:16:54Z</dcterms:created>
  <dcterms:modified xsi:type="dcterms:W3CDTF">2025-05-26T13:05:28Z</dcterms:modified>
</cp:coreProperties>
</file>