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007"/>
  <workbookPr showInkAnnotation="0" autoCompressPictures="0"/>
  <bookViews>
    <workbookView xWindow="0" yWindow="0" windowWidth="25600" windowHeight="15520" tabRatio="500"/>
  </bookViews>
  <sheets>
    <sheet name="Riclassificazioni" sheetId="1" r:id="rId1"/>
    <sheet name="Indicatori" sheetId="2" r:id="rId2"/>
  </sheets>
  <definedNames>
    <definedName name="_xlnm.Print_Area" localSheetId="1">Indicatori!$A$2:$I$92,Indicatori!$K$2:$X$92</definedName>
    <definedName name="_xlnm.Print_Area" localSheetId="0">Riclassificazioni!$A$7:$J$170</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J101" i="1" l="1"/>
  <c r="J106" i="1"/>
  <c r="J107" i="1"/>
  <c r="J113" i="1"/>
  <c r="J114" i="1"/>
  <c r="J120" i="1"/>
  <c r="J121" i="1"/>
  <c r="J123" i="1"/>
  <c r="J125" i="1"/>
  <c r="J164" i="1"/>
  <c r="I101" i="1"/>
  <c r="I106" i="1"/>
  <c r="I107" i="1"/>
  <c r="I113" i="1"/>
  <c r="I114" i="1"/>
  <c r="I120" i="1"/>
  <c r="I121" i="1"/>
  <c r="I123" i="1"/>
  <c r="I125" i="1"/>
  <c r="I164" i="1"/>
  <c r="H101" i="1"/>
  <c r="H106" i="1"/>
  <c r="H107" i="1"/>
  <c r="H113" i="1"/>
  <c r="H114" i="1"/>
  <c r="H120" i="1"/>
  <c r="H121" i="1"/>
  <c r="H123" i="1"/>
  <c r="H125" i="1"/>
  <c r="H164" i="1"/>
  <c r="G101" i="1"/>
  <c r="G106" i="1"/>
  <c r="G107" i="1"/>
  <c r="G113" i="1"/>
  <c r="G114" i="1"/>
  <c r="G120" i="1"/>
  <c r="G121" i="1"/>
  <c r="G123" i="1"/>
  <c r="G125" i="1"/>
  <c r="G164" i="1"/>
  <c r="F101" i="1"/>
  <c r="F106" i="1"/>
  <c r="F107" i="1"/>
  <c r="F113" i="1"/>
  <c r="F114" i="1"/>
  <c r="F120" i="1"/>
  <c r="F121" i="1"/>
  <c r="F123" i="1"/>
  <c r="F125" i="1"/>
  <c r="F164" i="1"/>
  <c r="J169"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Q84" i="2"/>
  <c r="X84" i="2"/>
  <c r="I84" i="2"/>
  <c r="I169" i="1"/>
  <c r="P84" i="2"/>
  <c r="W84" i="2"/>
  <c r="H84" i="2"/>
  <c r="H169" i="1"/>
  <c r="O84" i="2"/>
  <c r="V84" i="2"/>
  <c r="G84" i="2"/>
  <c r="G169" i="1"/>
  <c r="N84" i="2"/>
  <c r="U84" i="2"/>
  <c r="F84" i="2"/>
  <c r="F169" i="1"/>
  <c r="M84" i="2"/>
  <c r="T84" i="2"/>
  <c r="E84" i="2"/>
  <c r="Q83" i="2"/>
  <c r="J157" i="1"/>
  <c r="X83" i="2"/>
  <c r="I83" i="2"/>
  <c r="P83" i="2"/>
  <c r="I157" i="1"/>
  <c r="W83" i="2"/>
  <c r="H83" i="2"/>
  <c r="O83" i="2"/>
  <c r="H157" i="1"/>
  <c r="V83" i="2"/>
  <c r="G83" i="2"/>
  <c r="N83" i="2"/>
  <c r="G157" i="1"/>
  <c r="U83" i="2"/>
  <c r="F83" i="2"/>
  <c r="M83" i="2"/>
  <c r="F157" i="1"/>
  <c r="T83" i="2"/>
  <c r="E83" i="2"/>
  <c r="Q82" i="2"/>
  <c r="X82" i="2"/>
  <c r="I82" i="2"/>
  <c r="P82" i="2"/>
  <c r="W82" i="2"/>
  <c r="H82" i="2"/>
  <c r="O82" i="2"/>
  <c r="V82" i="2"/>
  <c r="G82" i="2"/>
  <c r="N82" i="2"/>
  <c r="U82" i="2"/>
  <c r="F82" i="2"/>
  <c r="M82" i="2"/>
  <c r="T82" i="2"/>
  <c r="E82" i="2"/>
  <c r="J22" i="1"/>
  <c r="J167" i="1"/>
  <c r="I22" i="1"/>
  <c r="I167" i="1"/>
  <c r="H22" i="1"/>
  <c r="H167" i="1"/>
  <c r="G22" i="1"/>
  <c r="G167" i="1"/>
  <c r="F22" i="1"/>
  <c r="F167" i="1"/>
  <c r="J144" i="1"/>
  <c r="X80" i="2"/>
  <c r="I144" i="1"/>
  <c r="W80" i="2"/>
  <c r="H144" i="1"/>
  <c r="V80" i="2"/>
  <c r="G144" i="1"/>
  <c r="U80" i="2"/>
  <c r="F144" i="1"/>
  <c r="T80" i="2"/>
  <c r="Q78" i="2"/>
  <c r="X78" i="2"/>
  <c r="I78" i="2"/>
  <c r="P78" i="2"/>
  <c r="W78" i="2"/>
  <c r="H78" i="2"/>
  <c r="O78" i="2"/>
  <c r="V78" i="2"/>
  <c r="G78" i="2"/>
  <c r="N78" i="2"/>
  <c r="U78" i="2"/>
  <c r="F78" i="2"/>
  <c r="M78" i="2"/>
  <c r="T78" i="2"/>
  <c r="E78" i="2"/>
  <c r="F48" i="1"/>
  <c r="J19" i="1"/>
  <c r="Q25" i="2"/>
  <c r="X25" i="2"/>
  <c r="I25" i="2"/>
  <c r="I29" i="2"/>
  <c r="I33" i="2"/>
  <c r="Q26" i="2"/>
  <c r="X26" i="2"/>
  <c r="I26" i="2"/>
  <c r="I30" i="2"/>
  <c r="J158" i="1"/>
  <c r="Q27" i="2"/>
  <c r="X27" i="2"/>
  <c r="I27" i="2"/>
  <c r="I31" i="2"/>
  <c r="I32" i="2"/>
  <c r="G139" i="1"/>
  <c r="G162" i="1"/>
  <c r="N77" i="2"/>
  <c r="U77" i="2"/>
  <c r="F77" i="2"/>
  <c r="H139" i="1"/>
  <c r="H162" i="1"/>
  <c r="O77" i="2"/>
  <c r="V77" i="2"/>
  <c r="G77" i="2"/>
  <c r="I139" i="1"/>
  <c r="I162" i="1"/>
  <c r="P77" i="2"/>
  <c r="W77" i="2"/>
  <c r="H77" i="2"/>
  <c r="J139" i="1"/>
  <c r="J162" i="1"/>
  <c r="Q77" i="2"/>
  <c r="X77" i="2"/>
  <c r="I77" i="2"/>
  <c r="F139" i="1"/>
  <c r="F162" i="1"/>
  <c r="M77" i="2"/>
  <c r="T77" i="2"/>
  <c r="E77" i="2"/>
  <c r="N76" i="2"/>
  <c r="U76" i="2"/>
  <c r="F76" i="2"/>
  <c r="O76" i="2"/>
  <c r="V76" i="2"/>
  <c r="G76" i="2"/>
  <c r="P76" i="2"/>
  <c r="W76" i="2"/>
  <c r="H76" i="2"/>
  <c r="Q76" i="2"/>
  <c r="X76" i="2"/>
  <c r="I76" i="2"/>
  <c r="M76" i="2"/>
  <c r="T76" i="2"/>
  <c r="E76" i="2"/>
  <c r="M25" i="2"/>
  <c r="T25" i="2"/>
  <c r="E25" i="2"/>
  <c r="G66" i="1"/>
  <c r="G170" i="1"/>
  <c r="H66" i="1"/>
  <c r="H170" i="1"/>
  <c r="I66" i="1"/>
  <c r="I170" i="1"/>
  <c r="J66" i="1"/>
  <c r="J170" i="1"/>
  <c r="F66" i="1"/>
  <c r="F170" i="1"/>
  <c r="N75" i="2"/>
  <c r="U75" i="2"/>
  <c r="F75" i="2"/>
  <c r="O75" i="2"/>
  <c r="V75" i="2"/>
  <c r="G75" i="2"/>
  <c r="P75" i="2"/>
  <c r="W75" i="2"/>
  <c r="H75" i="2"/>
  <c r="Q75" i="2"/>
  <c r="X75" i="2"/>
  <c r="I75" i="2"/>
  <c r="M75" i="2"/>
  <c r="T75" i="2"/>
  <c r="E75" i="2"/>
  <c r="J48" i="1"/>
  <c r="J56" i="1"/>
  <c r="J59" i="1"/>
  <c r="G48" i="1"/>
  <c r="G56" i="1"/>
  <c r="G59" i="1"/>
  <c r="H48" i="1"/>
  <c r="H56" i="1"/>
  <c r="H59" i="1"/>
  <c r="I48" i="1"/>
  <c r="I56" i="1"/>
  <c r="I59" i="1"/>
  <c r="I4" i="2"/>
  <c r="G77" i="1"/>
  <c r="G85" i="1"/>
  <c r="G88" i="1"/>
  <c r="H77" i="1"/>
  <c r="H85" i="1"/>
  <c r="H88" i="1"/>
  <c r="I77" i="1"/>
  <c r="I85" i="1"/>
  <c r="I88" i="1"/>
  <c r="J77" i="1"/>
  <c r="J85" i="1"/>
  <c r="J88" i="1"/>
  <c r="L2" i="2"/>
  <c r="B2" i="2"/>
  <c r="Q53" i="2"/>
  <c r="X53" i="2"/>
  <c r="I53" i="2"/>
  <c r="J151" i="1"/>
  <c r="Q54" i="2"/>
  <c r="X54" i="2"/>
  <c r="I54" i="2"/>
  <c r="J148" i="1"/>
  <c r="Q55" i="2"/>
  <c r="X55" i="2"/>
  <c r="I55" i="2"/>
  <c r="J147" i="1"/>
  <c r="Q56" i="2"/>
  <c r="J153" i="1"/>
  <c r="X56" i="2"/>
  <c r="I56" i="2"/>
  <c r="J146" i="1"/>
  <c r="Q57" i="2"/>
  <c r="J152" i="1"/>
  <c r="X57" i="2"/>
  <c r="I57" i="2"/>
  <c r="J165" i="1"/>
  <c r="J166" i="1"/>
  <c r="Q92" i="2"/>
  <c r="X92" i="2"/>
  <c r="I92" i="2"/>
  <c r="Q91" i="2"/>
  <c r="X91" i="2"/>
  <c r="I91" i="2"/>
  <c r="Q90" i="2"/>
  <c r="X90" i="2"/>
  <c r="I90" i="2"/>
  <c r="Q89" i="2"/>
  <c r="X89" i="2"/>
  <c r="I89" i="2"/>
  <c r="Q88" i="2"/>
  <c r="X88" i="2"/>
  <c r="I88" i="2"/>
  <c r="Q87" i="2"/>
  <c r="X87" i="2"/>
  <c r="I87" i="2"/>
  <c r="Q86" i="2"/>
  <c r="X86" i="2"/>
  <c r="I86" i="2"/>
  <c r="Q85" i="2"/>
  <c r="X85" i="2"/>
  <c r="I85" i="2"/>
  <c r="Q81" i="2"/>
  <c r="X81" i="2"/>
  <c r="I81" i="2"/>
  <c r="Q80" i="2"/>
  <c r="I80" i="2"/>
  <c r="Q79" i="2"/>
  <c r="X79" i="2"/>
  <c r="I79" i="2"/>
  <c r="Q74" i="2"/>
  <c r="X74" i="2"/>
  <c r="I74" i="2"/>
  <c r="Q73" i="2"/>
  <c r="X73" i="2"/>
  <c r="I73" i="2"/>
  <c r="Q72" i="2"/>
  <c r="X72" i="2"/>
  <c r="I72" i="2"/>
  <c r="Q71" i="2"/>
  <c r="X71" i="2"/>
  <c r="I71" i="2"/>
  <c r="Q70" i="2"/>
  <c r="X70" i="2"/>
  <c r="I70" i="2"/>
  <c r="Q69" i="2"/>
  <c r="X69" i="2"/>
  <c r="I69" i="2"/>
  <c r="J150" i="1"/>
  <c r="Q68" i="2"/>
  <c r="X68" i="2"/>
  <c r="I68" i="2"/>
  <c r="Q67" i="2"/>
  <c r="X67" i="2"/>
  <c r="I67" i="2"/>
  <c r="Q66" i="2"/>
  <c r="X66" i="2"/>
  <c r="I66" i="2"/>
  <c r="Q65" i="2"/>
  <c r="X65" i="2"/>
  <c r="I65" i="2"/>
  <c r="Q64" i="2"/>
  <c r="X64" i="2"/>
  <c r="I64" i="2"/>
  <c r="Q63" i="2"/>
  <c r="X63" i="2"/>
  <c r="I63" i="2"/>
  <c r="J154" i="1"/>
  <c r="Q62" i="2"/>
  <c r="X62" i="2"/>
  <c r="I62" i="2"/>
  <c r="Q61" i="2"/>
  <c r="X61" i="2"/>
  <c r="I61" i="2"/>
  <c r="Q60" i="2"/>
  <c r="X60" i="2"/>
  <c r="I60" i="2"/>
  <c r="J143" i="1"/>
  <c r="Q59" i="2"/>
  <c r="X59" i="2"/>
  <c r="I59" i="2"/>
  <c r="Q58" i="2"/>
  <c r="X58" i="2"/>
  <c r="I58" i="2"/>
  <c r="Q52" i="2"/>
  <c r="X52" i="2"/>
  <c r="I52" i="2"/>
  <c r="Q51" i="2"/>
  <c r="X51" i="2"/>
  <c r="I51" i="2"/>
  <c r="Q50" i="2"/>
  <c r="X50" i="2"/>
  <c r="I50" i="2"/>
  <c r="Q49" i="2"/>
  <c r="J156" i="1"/>
  <c r="X49" i="2"/>
  <c r="I49" i="2"/>
  <c r="Q48" i="2"/>
  <c r="X48" i="2"/>
  <c r="I48" i="2"/>
  <c r="J161" i="1"/>
  <c r="Q47" i="2"/>
  <c r="X47" i="2"/>
  <c r="I47" i="2"/>
  <c r="Q46" i="2"/>
  <c r="X46" i="2"/>
  <c r="I46" i="2"/>
  <c r="J159" i="1"/>
  <c r="Q45" i="2"/>
  <c r="X45" i="2"/>
  <c r="I45" i="2"/>
  <c r="Q44" i="2"/>
  <c r="X44" i="2"/>
  <c r="I44" i="2"/>
  <c r="Q43" i="2"/>
  <c r="X43" i="2"/>
  <c r="I43" i="2"/>
  <c r="Q42" i="2"/>
  <c r="X42" i="2"/>
  <c r="I42" i="2"/>
  <c r="Q41" i="2"/>
  <c r="X41" i="2"/>
  <c r="I41" i="2"/>
  <c r="Q40" i="2"/>
  <c r="X40" i="2"/>
  <c r="I40" i="2"/>
  <c r="Q39" i="2"/>
  <c r="X39" i="2"/>
  <c r="I39" i="2"/>
  <c r="J160" i="1"/>
  <c r="Q38" i="2"/>
  <c r="X38" i="2"/>
  <c r="I38" i="2"/>
  <c r="Q37" i="2"/>
  <c r="X37" i="2"/>
  <c r="I37" i="2"/>
  <c r="Q36" i="2"/>
  <c r="X36" i="2"/>
  <c r="I36" i="2"/>
  <c r="Q35" i="2"/>
  <c r="X35" i="2"/>
  <c r="I35" i="2"/>
  <c r="Q34" i="2"/>
  <c r="X34" i="2"/>
  <c r="I34" i="2"/>
  <c r="Q28" i="2"/>
  <c r="X28" i="2"/>
  <c r="I28" i="2"/>
  <c r="Q24" i="2"/>
  <c r="X24" i="2"/>
  <c r="I24" i="2"/>
  <c r="Q23" i="2"/>
  <c r="J168" i="1"/>
  <c r="X23" i="2"/>
  <c r="I23" i="2"/>
  <c r="Q22" i="2"/>
  <c r="X22" i="2"/>
  <c r="I22" i="2"/>
  <c r="Q21" i="2"/>
  <c r="X21" i="2"/>
  <c r="I21" i="2"/>
  <c r="Q20" i="2"/>
  <c r="X20" i="2"/>
  <c r="I20" i="2"/>
  <c r="Q19" i="2"/>
  <c r="X19" i="2"/>
  <c r="I19" i="2"/>
  <c r="Q18" i="2"/>
  <c r="X18" i="2"/>
  <c r="I18" i="2"/>
  <c r="Q17" i="2"/>
  <c r="X17" i="2"/>
  <c r="I17" i="2"/>
  <c r="Q16" i="2"/>
  <c r="J149" i="1"/>
  <c r="X16" i="2"/>
  <c r="I16" i="2"/>
  <c r="Q15" i="2"/>
  <c r="X15" i="2"/>
  <c r="I15" i="2"/>
  <c r="Q14" i="2"/>
  <c r="X14" i="2"/>
  <c r="I14" i="2"/>
  <c r="J155" i="1"/>
  <c r="Q13" i="2"/>
  <c r="X13" i="2"/>
  <c r="I13" i="2"/>
  <c r="Q12" i="2"/>
  <c r="J142" i="1"/>
  <c r="X12" i="2"/>
  <c r="I12" i="2"/>
  <c r="Q11" i="2"/>
  <c r="X11" i="2"/>
  <c r="I11" i="2"/>
  <c r="Q10" i="2"/>
  <c r="X10" i="2"/>
  <c r="I10" i="2"/>
  <c r="Q9" i="2"/>
  <c r="X9" i="2"/>
  <c r="I9" i="2"/>
  <c r="Q8" i="2"/>
  <c r="X8" i="2"/>
  <c r="I8" i="2"/>
  <c r="Q7" i="2"/>
  <c r="X7" i="2"/>
  <c r="I7" i="2"/>
  <c r="Q6" i="2"/>
  <c r="X6" i="2"/>
  <c r="I6" i="2"/>
  <c r="Q5" i="2"/>
  <c r="X5" i="2"/>
  <c r="I5" i="2"/>
  <c r="X4" i="2"/>
  <c r="Q4" i="2"/>
  <c r="J145" i="1"/>
  <c r="I165" i="1"/>
  <c r="I152" i="1"/>
  <c r="I153" i="1"/>
  <c r="I156" i="1"/>
  <c r="I168" i="1"/>
  <c r="I149" i="1"/>
  <c r="I142" i="1"/>
  <c r="I166" i="1"/>
  <c r="I146" i="1"/>
  <c r="I147" i="1"/>
  <c r="I150" i="1"/>
  <c r="I154" i="1"/>
  <c r="I143" i="1"/>
  <c r="I148" i="1"/>
  <c r="I151" i="1"/>
  <c r="I161" i="1"/>
  <c r="I159" i="1"/>
  <c r="I160" i="1"/>
  <c r="I158" i="1"/>
  <c r="I155" i="1"/>
  <c r="W88" i="2"/>
  <c r="H165" i="1"/>
  <c r="V88" i="2"/>
  <c r="G165" i="1"/>
  <c r="U88" i="2"/>
  <c r="F165" i="1"/>
  <c r="T88" i="2"/>
  <c r="S88" i="2"/>
  <c r="P88" i="2"/>
  <c r="O88" i="2"/>
  <c r="N88" i="2"/>
  <c r="M88" i="2"/>
  <c r="L88" i="2"/>
  <c r="H88" i="2"/>
  <c r="G88" i="2"/>
  <c r="F88" i="2"/>
  <c r="E88" i="2"/>
  <c r="S84" i="2"/>
  <c r="L84" i="2"/>
  <c r="S83" i="2"/>
  <c r="L83" i="2"/>
  <c r="L82" i="2"/>
  <c r="S82" i="2"/>
  <c r="I19" i="1"/>
  <c r="H19" i="1"/>
  <c r="G19" i="1"/>
  <c r="F19" i="1"/>
  <c r="I145" i="1"/>
  <c r="H145" i="1"/>
  <c r="G145" i="1"/>
  <c r="F145" i="1"/>
  <c r="H143" i="1"/>
  <c r="G143" i="1"/>
  <c r="H142" i="1"/>
  <c r="G142" i="1"/>
  <c r="H161" i="1"/>
  <c r="G161" i="1"/>
  <c r="H160" i="1"/>
  <c r="G160" i="1"/>
  <c r="H159" i="1"/>
  <c r="G159" i="1"/>
  <c r="H158" i="1"/>
  <c r="G158" i="1"/>
  <c r="H156" i="1"/>
  <c r="G156" i="1"/>
  <c r="H155" i="1"/>
  <c r="G155" i="1"/>
  <c r="H154" i="1"/>
  <c r="G154" i="1"/>
  <c r="H153" i="1"/>
  <c r="G153" i="1"/>
  <c r="H152" i="1"/>
  <c r="G152" i="1"/>
  <c r="H151" i="1"/>
  <c r="G151" i="1"/>
  <c r="H150" i="1"/>
  <c r="G150" i="1"/>
  <c r="H149" i="1"/>
  <c r="G149" i="1"/>
  <c r="H148" i="1"/>
  <c r="G148" i="1"/>
  <c r="H147" i="1"/>
  <c r="G147" i="1"/>
  <c r="H146" i="1"/>
  <c r="G146" i="1"/>
  <c r="F160" i="1"/>
  <c r="H168" i="1"/>
  <c r="G168" i="1"/>
  <c r="H166" i="1"/>
  <c r="G166" i="1"/>
  <c r="P57" i="2"/>
  <c r="W57" i="2"/>
  <c r="H57" i="2"/>
  <c r="O57" i="2"/>
  <c r="V57" i="2"/>
  <c r="G57" i="2"/>
  <c r="N57" i="2"/>
  <c r="U57" i="2"/>
  <c r="F57" i="2"/>
  <c r="P56" i="2"/>
  <c r="W56" i="2"/>
  <c r="H56" i="2"/>
  <c r="O56" i="2"/>
  <c r="V56" i="2"/>
  <c r="G56" i="2"/>
  <c r="N56" i="2"/>
  <c r="U56" i="2"/>
  <c r="F56" i="2"/>
  <c r="P55" i="2"/>
  <c r="W55" i="2"/>
  <c r="H55" i="2"/>
  <c r="O55" i="2"/>
  <c r="V55" i="2"/>
  <c r="G55" i="2"/>
  <c r="N55" i="2"/>
  <c r="U55" i="2"/>
  <c r="F55" i="2"/>
  <c r="P54" i="2"/>
  <c r="W54" i="2"/>
  <c r="H54" i="2"/>
  <c r="O54" i="2"/>
  <c r="V54" i="2"/>
  <c r="G54" i="2"/>
  <c r="N54" i="2"/>
  <c r="U54" i="2"/>
  <c r="F54" i="2"/>
  <c r="F56" i="1"/>
  <c r="F146" i="1"/>
  <c r="M57" i="2"/>
  <c r="F85" i="1"/>
  <c r="F152" i="1"/>
  <c r="T57" i="2"/>
  <c r="E57" i="2"/>
  <c r="F147" i="1"/>
  <c r="M56" i="2"/>
  <c r="F153" i="1"/>
  <c r="T56" i="2"/>
  <c r="E56" i="2"/>
  <c r="F148" i="1"/>
  <c r="M55" i="2"/>
  <c r="T55" i="2"/>
  <c r="E55" i="2"/>
  <c r="F151" i="1"/>
  <c r="M54" i="2"/>
  <c r="T54" i="2"/>
  <c r="E54" i="2"/>
  <c r="P53" i="2"/>
  <c r="W53" i="2"/>
  <c r="H53" i="2"/>
  <c r="O53" i="2"/>
  <c r="V53" i="2"/>
  <c r="G53" i="2"/>
  <c r="N53" i="2"/>
  <c r="U53" i="2"/>
  <c r="F53" i="2"/>
  <c r="M53" i="2"/>
  <c r="T53" i="2"/>
  <c r="E53" i="2"/>
  <c r="P25" i="2"/>
  <c r="W25" i="2"/>
  <c r="H25" i="2"/>
  <c r="H29" i="2"/>
  <c r="P26" i="2"/>
  <c r="W26" i="2"/>
  <c r="H26" i="2"/>
  <c r="H30" i="2"/>
  <c r="P27" i="2"/>
  <c r="W27" i="2"/>
  <c r="H27" i="2"/>
  <c r="H31" i="2"/>
  <c r="H32" i="2"/>
  <c r="O25" i="2"/>
  <c r="V25" i="2"/>
  <c r="G25" i="2"/>
  <c r="G29" i="2"/>
  <c r="O26" i="2"/>
  <c r="V26" i="2"/>
  <c r="G26" i="2"/>
  <c r="G30" i="2"/>
  <c r="O27" i="2"/>
  <c r="V27" i="2"/>
  <c r="G27" i="2"/>
  <c r="G31" i="2"/>
  <c r="G32" i="2"/>
  <c r="N25" i="2"/>
  <c r="U25" i="2"/>
  <c r="F25" i="2"/>
  <c r="F29" i="2"/>
  <c r="N26" i="2"/>
  <c r="U26" i="2"/>
  <c r="F26" i="2"/>
  <c r="F30" i="2"/>
  <c r="N27" i="2"/>
  <c r="U27" i="2"/>
  <c r="F27" i="2"/>
  <c r="F31" i="2"/>
  <c r="F32" i="2"/>
  <c r="H33" i="2"/>
  <c r="G33" i="2"/>
  <c r="F33" i="2"/>
  <c r="E29" i="2"/>
  <c r="E33" i="2"/>
  <c r="M26" i="2"/>
  <c r="T26" i="2"/>
  <c r="E26" i="2"/>
  <c r="E30" i="2"/>
  <c r="F158" i="1"/>
  <c r="M27" i="2"/>
  <c r="T27" i="2"/>
  <c r="E27" i="2"/>
  <c r="E31" i="2"/>
  <c r="E32" i="2"/>
  <c r="F77" i="1"/>
  <c r="F168" i="1"/>
  <c r="S16" i="2"/>
  <c r="S76" i="2"/>
  <c r="L76" i="2"/>
  <c r="L57" i="2"/>
  <c r="S57" i="2"/>
  <c r="L56" i="2"/>
  <c r="S56" i="2"/>
  <c r="L55" i="2"/>
  <c r="S55" i="2"/>
  <c r="L54" i="2"/>
  <c r="S54" i="2"/>
  <c r="L53" i="2"/>
  <c r="S53" i="2"/>
  <c r="F166" i="1"/>
  <c r="F161" i="1"/>
  <c r="F159" i="1"/>
  <c r="F156" i="1"/>
  <c r="F155" i="1"/>
  <c r="F59" i="1"/>
  <c r="F150" i="1"/>
  <c r="F149" i="1"/>
  <c r="F154" i="1"/>
  <c r="F143" i="1"/>
  <c r="F142" i="1"/>
  <c r="W92" i="2"/>
  <c r="V92" i="2"/>
  <c r="U92" i="2"/>
  <c r="T92" i="2"/>
  <c r="S92" i="2"/>
  <c r="W91" i="2"/>
  <c r="V91" i="2"/>
  <c r="U91" i="2"/>
  <c r="T91" i="2"/>
  <c r="S91" i="2"/>
  <c r="W90" i="2"/>
  <c r="V90" i="2"/>
  <c r="U90" i="2"/>
  <c r="T90" i="2"/>
  <c r="S90" i="2"/>
  <c r="W89" i="2"/>
  <c r="V89" i="2"/>
  <c r="U89" i="2"/>
  <c r="T89" i="2"/>
  <c r="S89" i="2"/>
  <c r="W87" i="2"/>
  <c r="V87" i="2"/>
  <c r="U87" i="2"/>
  <c r="T87" i="2"/>
  <c r="S87" i="2"/>
  <c r="W86" i="2"/>
  <c r="V86" i="2"/>
  <c r="U86" i="2"/>
  <c r="T86" i="2"/>
  <c r="S86" i="2"/>
  <c r="W85" i="2"/>
  <c r="V85" i="2"/>
  <c r="U85" i="2"/>
  <c r="T85" i="2"/>
  <c r="S85" i="2"/>
  <c r="W81" i="2"/>
  <c r="V81" i="2"/>
  <c r="U81" i="2"/>
  <c r="T81" i="2"/>
  <c r="S81" i="2"/>
  <c r="S80" i="2"/>
  <c r="W79" i="2"/>
  <c r="V79" i="2"/>
  <c r="U79" i="2"/>
  <c r="T79" i="2"/>
  <c r="S79" i="2"/>
  <c r="S78" i="2"/>
  <c r="S77" i="2"/>
  <c r="S75" i="2"/>
  <c r="W74" i="2"/>
  <c r="V74" i="2"/>
  <c r="U74" i="2"/>
  <c r="T74" i="2"/>
  <c r="S74" i="2"/>
  <c r="W73" i="2"/>
  <c r="V73" i="2"/>
  <c r="U73" i="2"/>
  <c r="T73" i="2"/>
  <c r="S73" i="2"/>
  <c r="W72" i="2"/>
  <c r="V72" i="2"/>
  <c r="U72" i="2"/>
  <c r="T72" i="2"/>
  <c r="S72" i="2"/>
  <c r="W71" i="2"/>
  <c r="V71" i="2"/>
  <c r="U71" i="2"/>
  <c r="T71" i="2"/>
  <c r="S71" i="2"/>
  <c r="W70" i="2"/>
  <c r="V70" i="2"/>
  <c r="U70" i="2"/>
  <c r="T70" i="2"/>
  <c r="S70" i="2"/>
  <c r="W69" i="2"/>
  <c r="V69" i="2"/>
  <c r="U69" i="2"/>
  <c r="T69" i="2"/>
  <c r="S69" i="2"/>
  <c r="W68" i="2"/>
  <c r="V68" i="2"/>
  <c r="U68" i="2"/>
  <c r="T68" i="2"/>
  <c r="S68" i="2"/>
  <c r="W67" i="2"/>
  <c r="V67" i="2"/>
  <c r="U67" i="2"/>
  <c r="T67" i="2"/>
  <c r="S67" i="2"/>
  <c r="W66" i="2"/>
  <c r="V66" i="2"/>
  <c r="U66" i="2"/>
  <c r="T66" i="2"/>
  <c r="S66" i="2"/>
  <c r="W65" i="2"/>
  <c r="V65" i="2"/>
  <c r="U65" i="2"/>
  <c r="T65" i="2"/>
  <c r="S65" i="2"/>
  <c r="W64" i="2"/>
  <c r="V64" i="2"/>
  <c r="U64" i="2"/>
  <c r="T64" i="2"/>
  <c r="S64" i="2"/>
  <c r="W63" i="2"/>
  <c r="V63" i="2"/>
  <c r="U63" i="2"/>
  <c r="T63" i="2"/>
  <c r="S63" i="2"/>
  <c r="W62" i="2"/>
  <c r="V62" i="2"/>
  <c r="U62" i="2"/>
  <c r="F88" i="1"/>
  <c r="T62" i="2"/>
  <c r="S62" i="2"/>
  <c r="W61" i="2"/>
  <c r="V61" i="2"/>
  <c r="U61" i="2"/>
  <c r="T61" i="2"/>
  <c r="S61" i="2"/>
  <c r="W60" i="2"/>
  <c r="V60" i="2"/>
  <c r="U60" i="2"/>
  <c r="T60" i="2"/>
  <c r="S60" i="2"/>
  <c r="W59" i="2"/>
  <c r="V59" i="2"/>
  <c r="U59" i="2"/>
  <c r="T59" i="2"/>
  <c r="S59" i="2"/>
  <c r="W58" i="2"/>
  <c r="V58" i="2"/>
  <c r="U58" i="2"/>
  <c r="T58" i="2"/>
  <c r="S58" i="2"/>
  <c r="W52" i="2"/>
  <c r="V52" i="2"/>
  <c r="U52" i="2"/>
  <c r="T52" i="2"/>
  <c r="S52" i="2"/>
  <c r="W51" i="2"/>
  <c r="V51" i="2"/>
  <c r="U51" i="2"/>
  <c r="T51" i="2"/>
  <c r="S51" i="2"/>
  <c r="W50" i="2"/>
  <c r="V50" i="2"/>
  <c r="U50" i="2"/>
  <c r="T50" i="2"/>
  <c r="S50" i="2"/>
  <c r="W49" i="2"/>
  <c r="V49" i="2"/>
  <c r="U49" i="2"/>
  <c r="T49" i="2"/>
  <c r="S49" i="2"/>
  <c r="W48" i="2"/>
  <c r="V48" i="2"/>
  <c r="U48" i="2"/>
  <c r="T48" i="2"/>
  <c r="S48" i="2"/>
  <c r="W47" i="2"/>
  <c r="V47" i="2"/>
  <c r="U47" i="2"/>
  <c r="T47" i="2"/>
  <c r="S47" i="2"/>
  <c r="W46" i="2"/>
  <c r="V46" i="2"/>
  <c r="U46" i="2"/>
  <c r="T46" i="2"/>
  <c r="S46" i="2"/>
  <c r="W45" i="2"/>
  <c r="V45" i="2"/>
  <c r="U45" i="2"/>
  <c r="T45" i="2"/>
  <c r="S45" i="2"/>
  <c r="W44" i="2"/>
  <c r="V44" i="2"/>
  <c r="U44" i="2"/>
  <c r="T44" i="2"/>
  <c r="S44" i="2"/>
  <c r="W43" i="2"/>
  <c r="V43" i="2"/>
  <c r="U43" i="2"/>
  <c r="T43" i="2"/>
  <c r="S43" i="2"/>
  <c r="W42" i="2"/>
  <c r="V42" i="2"/>
  <c r="U42" i="2"/>
  <c r="T42" i="2"/>
  <c r="S42" i="2"/>
  <c r="W41" i="2"/>
  <c r="V41" i="2"/>
  <c r="U41" i="2"/>
  <c r="T41" i="2"/>
  <c r="S41" i="2"/>
  <c r="W40" i="2"/>
  <c r="V40" i="2"/>
  <c r="U40" i="2"/>
  <c r="T40" i="2"/>
  <c r="S40" i="2"/>
  <c r="W39" i="2"/>
  <c r="V39" i="2"/>
  <c r="U39" i="2"/>
  <c r="T39" i="2"/>
  <c r="S39" i="2"/>
  <c r="W38" i="2"/>
  <c r="V38" i="2"/>
  <c r="U38" i="2"/>
  <c r="T38" i="2"/>
  <c r="S38" i="2"/>
  <c r="W37" i="2"/>
  <c r="V37" i="2"/>
  <c r="U37" i="2"/>
  <c r="T37" i="2"/>
  <c r="S37" i="2"/>
  <c r="W36" i="2"/>
  <c r="V36" i="2"/>
  <c r="U36" i="2"/>
  <c r="T36" i="2"/>
  <c r="S36" i="2"/>
  <c r="W35" i="2"/>
  <c r="V35" i="2"/>
  <c r="U35" i="2"/>
  <c r="T35" i="2"/>
  <c r="S35" i="2"/>
  <c r="W34" i="2"/>
  <c r="V34" i="2"/>
  <c r="U34" i="2"/>
  <c r="T34" i="2"/>
  <c r="S34" i="2"/>
  <c r="W28" i="2"/>
  <c r="V28" i="2"/>
  <c r="U28" i="2"/>
  <c r="T28" i="2"/>
  <c r="S28" i="2"/>
  <c r="S27" i="2"/>
  <c r="S26" i="2"/>
  <c r="S25" i="2"/>
  <c r="W24" i="2"/>
  <c r="V24" i="2"/>
  <c r="U24" i="2"/>
  <c r="T24" i="2"/>
  <c r="S24" i="2"/>
  <c r="W23" i="2"/>
  <c r="V23" i="2"/>
  <c r="U23" i="2"/>
  <c r="T23" i="2"/>
  <c r="S23" i="2"/>
  <c r="W22" i="2"/>
  <c r="V22" i="2"/>
  <c r="U22" i="2"/>
  <c r="T22" i="2"/>
  <c r="S22" i="2"/>
  <c r="W21" i="2"/>
  <c r="V21" i="2"/>
  <c r="U21" i="2"/>
  <c r="T21" i="2"/>
  <c r="S21" i="2"/>
  <c r="W20" i="2"/>
  <c r="V20" i="2"/>
  <c r="U20" i="2"/>
  <c r="T20" i="2"/>
  <c r="S20" i="2"/>
  <c r="W19" i="2"/>
  <c r="V19" i="2"/>
  <c r="U19" i="2"/>
  <c r="T19" i="2"/>
  <c r="S19" i="2"/>
  <c r="W18" i="2"/>
  <c r="V18" i="2"/>
  <c r="U18" i="2"/>
  <c r="T18" i="2"/>
  <c r="S18" i="2"/>
  <c r="W17" i="2"/>
  <c r="V17" i="2"/>
  <c r="U17" i="2"/>
  <c r="T17" i="2"/>
  <c r="S17" i="2"/>
  <c r="W16" i="2"/>
  <c r="V16" i="2"/>
  <c r="U16" i="2"/>
  <c r="T16" i="2"/>
  <c r="W15" i="2"/>
  <c r="V15" i="2"/>
  <c r="U15" i="2"/>
  <c r="T15" i="2"/>
  <c r="S15" i="2"/>
  <c r="W14" i="2"/>
  <c r="V14" i="2"/>
  <c r="U14" i="2"/>
  <c r="T14" i="2"/>
  <c r="S14" i="2"/>
  <c r="W13" i="2"/>
  <c r="V13" i="2"/>
  <c r="U13" i="2"/>
  <c r="T13" i="2"/>
  <c r="S13" i="2"/>
  <c r="W12" i="2"/>
  <c r="V12" i="2"/>
  <c r="U12" i="2"/>
  <c r="T12" i="2"/>
  <c r="S12" i="2"/>
  <c r="W11" i="2"/>
  <c r="V11" i="2"/>
  <c r="U11" i="2"/>
  <c r="T11" i="2"/>
  <c r="S11" i="2"/>
  <c r="W10" i="2"/>
  <c r="V10" i="2"/>
  <c r="U10" i="2"/>
  <c r="T10" i="2"/>
  <c r="S10" i="2"/>
  <c r="W9" i="2"/>
  <c r="V9" i="2"/>
  <c r="U9" i="2"/>
  <c r="T9" i="2"/>
  <c r="S9" i="2"/>
  <c r="W8" i="2"/>
  <c r="V8" i="2"/>
  <c r="U8" i="2"/>
  <c r="T8" i="2"/>
  <c r="S8" i="2"/>
  <c r="W7" i="2"/>
  <c r="V7" i="2"/>
  <c r="U7" i="2"/>
  <c r="T7" i="2"/>
  <c r="S7" i="2"/>
  <c r="W6" i="2"/>
  <c r="V6" i="2"/>
  <c r="U6" i="2"/>
  <c r="T6" i="2"/>
  <c r="S6" i="2"/>
  <c r="W5" i="2"/>
  <c r="V5" i="2"/>
  <c r="U5" i="2"/>
  <c r="T5" i="2"/>
  <c r="P92" i="2"/>
  <c r="O92" i="2"/>
  <c r="N92" i="2"/>
  <c r="M92" i="2"/>
  <c r="L92" i="2"/>
  <c r="P91" i="2"/>
  <c r="O91" i="2"/>
  <c r="N91" i="2"/>
  <c r="M91" i="2"/>
  <c r="L91" i="2"/>
  <c r="P90" i="2"/>
  <c r="O90" i="2"/>
  <c r="N90" i="2"/>
  <c r="M90" i="2"/>
  <c r="L90" i="2"/>
  <c r="P89" i="2"/>
  <c r="O89" i="2"/>
  <c r="N89" i="2"/>
  <c r="M89" i="2"/>
  <c r="L89" i="2"/>
  <c r="P87" i="2"/>
  <c r="O87" i="2"/>
  <c r="N87" i="2"/>
  <c r="M87" i="2"/>
  <c r="L87" i="2"/>
  <c r="P86" i="2"/>
  <c r="O86" i="2"/>
  <c r="N86" i="2"/>
  <c r="M86" i="2"/>
  <c r="L86" i="2"/>
  <c r="P85" i="2"/>
  <c r="O85" i="2"/>
  <c r="N85" i="2"/>
  <c r="M85" i="2"/>
  <c r="L85" i="2"/>
  <c r="P81" i="2"/>
  <c r="O81" i="2"/>
  <c r="N81" i="2"/>
  <c r="M81" i="2"/>
  <c r="L81" i="2"/>
  <c r="P80" i="2"/>
  <c r="O80" i="2"/>
  <c r="N80" i="2"/>
  <c r="M80" i="2"/>
  <c r="L80" i="2"/>
  <c r="P79" i="2"/>
  <c r="O79" i="2"/>
  <c r="N79" i="2"/>
  <c r="M79" i="2"/>
  <c r="L79" i="2"/>
  <c r="L78" i="2"/>
  <c r="L77" i="2"/>
  <c r="L75" i="2"/>
  <c r="P74" i="2"/>
  <c r="O74" i="2"/>
  <c r="N74" i="2"/>
  <c r="M74" i="2"/>
  <c r="L74" i="2"/>
  <c r="P73" i="2"/>
  <c r="O73" i="2"/>
  <c r="N73" i="2"/>
  <c r="M73" i="2"/>
  <c r="L73" i="2"/>
  <c r="P72" i="2"/>
  <c r="O72" i="2"/>
  <c r="N72" i="2"/>
  <c r="M72" i="2"/>
  <c r="L72" i="2"/>
  <c r="P71" i="2"/>
  <c r="O71" i="2"/>
  <c r="N71" i="2"/>
  <c r="M71" i="2"/>
  <c r="L71" i="2"/>
  <c r="P70" i="2"/>
  <c r="O70" i="2"/>
  <c r="N70" i="2"/>
  <c r="M70" i="2"/>
  <c r="L70" i="2"/>
  <c r="P69" i="2"/>
  <c r="O69" i="2"/>
  <c r="N69" i="2"/>
  <c r="M69" i="2"/>
  <c r="L69" i="2"/>
  <c r="P68" i="2"/>
  <c r="O68" i="2"/>
  <c r="N68" i="2"/>
  <c r="M68" i="2"/>
  <c r="L68" i="2"/>
  <c r="P67" i="2"/>
  <c r="O67" i="2"/>
  <c r="N67" i="2"/>
  <c r="M67" i="2"/>
  <c r="L67" i="2"/>
  <c r="P66" i="2"/>
  <c r="O66" i="2"/>
  <c r="N66" i="2"/>
  <c r="M66" i="2"/>
  <c r="L66" i="2"/>
  <c r="P65" i="2"/>
  <c r="O65" i="2"/>
  <c r="N65" i="2"/>
  <c r="M65" i="2"/>
  <c r="L65" i="2"/>
  <c r="P64" i="2"/>
  <c r="O64" i="2"/>
  <c r="N64" i="2"/>
  <c r="M64" i="2"/>
  <c r="L64" i="2"/>
  <c r="P63" i="2"/>
  <c r="O63" i="2"/>
  <c r="N63" i="2"/>
  <c r="M63" i="2"/>
  <c r="L63" i="2"/>
  <c r="P62" i="2"/>
  <c r="O62" i="2"/>
  <c r="N62" i="2"/>
  <c r="M62" i="2"/>
  <c r="L62" i="2"/>
  <c r="P61" i="2"/>
  <c r="O61" i="2"/>
  <c r="N61" i="2"/>
  <c r="M61" i="2"/>
  <c r="L61" i="2"/>
  <c r="P60" i="2"/>
  <c r="O60" i="2"/>
  <c r="N60" i="2"/>
  <c r="M60" i="2"/>
  <c r="L60" i="2"/>
  <c r="P59" i="2"/>
  <c r="O59" i="2"/>
  <c r="N59" i="2"/>
  <c r="M59" i="2"/>
  <c r="L59" i="2"/>
  <c r="P58" i="2"/>
  <c r="O58" i="2"/>
  <c r="N58" i="2"/>
  <c r="M58" i="2"/>
  <c r="L58" i="2"/>
  <c r="P52" i="2"/>
  <c r="O52" i="2"/>
  <c r="N52" i="2"/>
  <c r="M52" i="2"/>
  <c r="L52" i="2"/>
  <c r="P51" i="2"/>
  <c r="O51" i="2"/>
  <c r="N51" i="2"/>
  <c r="M51" i="2"/>
  <c r="L51" i="2"/>
  <c r="P50" i="2"/>
  <c r="O50" i="2"/>
  <c r="N50" i="2"/>
  <c r="M50" i="2"/>
  <c r="L50" i="2"/>
  <c r="P49" i="2"/>
  <c r="O49" i="2"/>
  <c r="N49" i="2"/>
  <c r="M49" i="2"/>
  <c r="L49" i="2"/>
  <c r="P48" i="2"/>
  <c r="O48" i="2"/>
  <c r="N48" i="2"/>
  <c r="M48" i="2"/>
  <c r="L48" i="2"/>
  <c r="P47" i="2"/>
  <c r="O47" i="2"/>
  <c r="N47" i="2"/>
  <c r="M47" i="2"/>
  <c r="L47" i="2"/>
  <c r="P46" i="2"/>
  <c r="O46" i="2"/>
  <c r="N46" i="2"/>
  <c r="M46" i="2"/>
  <c r="L46" i="2"/>
  <c r="P45" i="2"/>
  <c r="O45" i="2"/>
  <c r="N45" i="2"/>
  <c r="M45" i="2"/>
  <c r="L45" i="2"/>
  <c r="P44" i="2"/>
  <c r="O44" i="2"/>
  <c r="N44" i="2"/>
  <c r="M44" i="2"/>
  <c r="L44" i="2"/>
  <c r="P43" i="2"/>
  <c r="O43" i="2"/>
  <c r="N43" i="2"/>
  <c r="M43" i="2"/>
  <c r="L43" i="2"/>
  <c r="P42" i="2"/>
  <c r="O42" i="2"/>
  <c r="N42" i="2"/>
  <c r="M42" i="2"/>
  <c r="L42" i="2"/>
  <c r="P41" i="2"/>
  <c r="O41" i="2"/>
  <c r="N41" i="2"/>
  <c r="M41" i="2"/>
  <c r="L41" i="2"/>
  <c r="P40" i="2"/>
  <c r="O40" i="2"/>
  <c r="N40" i="2"/>
  <c r="M40" i="2"/>
  <c r="L40" i="2"/>
  <c r="P39" i="2"/>
  <c r="O39" i="2"/>
  <c r="N39" i="2"/>
  <c r="M39" i="2"/>
  <c r="L39" i="2"/>
  <c r="P38" i="2"/>
  <c r="O38" i="2"/>
  <c r="N38" i="2"/>
  <c r="M38" i="2"/>
  <c r="L38" i="2"/>
  <c r="P37" i="2"/>
  <c r="O37" i="2"/>
  <c r="N37" i="2"/>
  <c r="M37" i="2"/>
  <c r="L37" i="2"/>
  <c r="P36" i="2"/>
  <c r="O36" i="2"/>
  <c r="N36" i="2"/>
  <c r="M36" i="2"/>
  <c r="L36" i="2"/>
  <c r="P35" i="2"/>
  <c r="O35" i="2"/>
  <c r="N35" i="2"/>
  <c r="M35" i="2"/>
  <c r="L35" i="2"/>
  <c r="P34" i="2"/>
  <c r="O34" i="2"/>
  <c r="N34" i="2"/>
  <c r="M34" i="2"/>
  <c r="L34" i="2"/>
  <c r="P28" i="2"/>
  <c r="O28" i="2"/>
  <c r="N28" i="2"/>
  <c r="M28" i="2"/>
  <c r="L28" i="2"/>
  <c r="L27" i="2"/>
  <c r="L26" i="2"/>
  <c r="L25" i="2"/>
  <c r="P24" i="2"/>
  <c r="O24" i="2"/>
  <c r="N24" i="2"/>
  <c r="M24" i="2"/>
  <c r="L24" i="2"/>
  <c r="P23" i="2"/>
  <c r="O23" i="2"/>
  <c r="N23" i="2"/>
  <c r="M23" i="2"/>
  <c r="L23" i="2"/>
  <c r="P22" i="2"/>
  <c r="O22" i="2"/>
  <c r="N22" i="2"/>
  <c r="M22" i="2"/>
  <c r="L22" i="2"/>
  <c r="P21" i="2"/>
  <c r="O21" i="2"/>
  <c r="N21" i="2"/>
  <c r="M21" i="2"/>
  <c r="L21" i="2"/>
  <c r="P20" i="2"/>
  <c r="O20" i="2"/>
  <c r="N20" i="2"/>
  <c r="M20" i="2"/>
  <c r="L20" i="2"/>
  <c r="P19" i="2"/>
  <c r="O19" i="2"/>
  <c r="N19" i="2"/>
  <c r="M19" i="2"/>
  <c r="L19" i="2"/>
  <c r="P18" i="2"/>
  <c r="O18" i="2"/>
  <c r="N18" i="2"/>
  <c r="M18" i="2"/>
  <c r="L18" i="2"/>
  <c r="P17" i="2"/>
  <c r="O17" i="2"/>
  <c r="N17" i="2"/>
  <c r="M17" i="2"/>
  <c r="L17" i="2"/>
  <c r="P16" i="2"/>
  <c r="O16" i="2"/>
  <c r="N16" i="2"/>
  <c r="M16" i="2"/>
  <c r="L16" i="2"/>
  <c r="P15" i="2"/>
  <c r="O15" i="2"/>
  <c r="N15" i="2"/>
  <c r="M15" i="2"/>
  <c r="L15" i="2"/>
  <c r="P14" i="2"/>
  <c r="O14" i="2"/>
  <c r="N14" i="2"/>
  <c r="M14" i="2"/>
  <c r="L14" i="2"/>
  <c r="P13" i="2"/>
  <c r="O13" i="2"/>
  <c r="N13" i="2"/>
  <c r="M13" i="2"/>
  <c r="L13" i="2"/>
  <c r="P12" i="2"/>
  <c r="O12" i="2"/>
  <c r="N12" i="2"/>
  <c r="M12" i="2"/>
  <c r="L12" i="2"/>
  <c r="P11" i="2"/>
  <c r="O11" i="2"/>
  <c r="N11" i="2"/>
  <c r="M11" i="2"/>
  <c r="L11" i="2"/>
  <c r="P10" i="2"/>
  <c r="O10" i="2"/>
  <c r="N10" i="2"/>
  <c r="M10" i="2"/>
  <c r="L10" i="2"/>
  <c r="P9" i="2"/>
  <c r="O9" i="2"/>
  <c r="N9" i="2"/>
  <c r="M9" i="2"/>
  <c r="L9" i="2"/>
  <c r="P8" i="2"/>
  <c r="O8" i="2"/>
  <c r="N8" i="2"/>
  <c r="M8" i="2"/>
  <c r="L8" i="2"/>
  <c r="P7" i="2"/>
  <c r="O7" i="2"/>
  <c r="N7" i="2"/>
  <c r="M7" i="2"/>
  <c r="L7" i="2"/>
  <c r="P6" i="2"/>
  <c r="O6" i="2"/>
  <c r="N6" i="2"/>
  <c r="M6" i="2"/>
  <c r="L6" i="2"/>
  <c r="P5" i="2"/>
  <c r="O5" i="2"/>
  <c r="N5" i="2"/>
  <c r="M5" i="2"/>
  <c r="S5" i="2"/>
  <c r="E6" i="2"/>
  <c r="F6" i="2"/>
  <c r="G6" i="2"/>
  <c r="H6" i="2"/>
  <c r="E7" i="2"/>
  <c r="F7" i="2"/>
  <c r="G7" i="2"/>
  <c r="H7" i="2"/>
  <c r="E8" i="2"/>
  <c r="F8" i="2"/>
  <c r="G8" i="2"/>
  <c r="H8" i="2"/>
  <c r="E9" i="2"/>
  <c r="F9" i="2"/>
  <c r="G9" i="2"/>
  <c r="H9" i="2"/>
  <c r="E10" i="2"/>
  <c r="F10" i="2"/>
  <c r="G10" i="2"/>
  <c r="H10" i="2"/>
  <c r="E11" i="2"/>
  <c r="F11" i="2"/>
  <c r="G11" i="2"/>
  <c r="H11" i="2"/>
  <c r="E12" i="2"/>
  <c r="F12" i="2"/>
  <c r="G12" i="2"/>
  <c r="H12" i="2"/>
  <c r="E13" i="2"/>
  <c r="F13" i="2"/>
  <c r="G13" i="2"/>
  <c r="H13" i="2"/>
  <c r="E14" i="2"/>
  <c r="F14" i="2"/>
  <c r="G14" i="2"/>
  <c r="H14" i="2"/>
  <c r="E15" i="2"/>
  <c r="F15" i="2"/>
  <c r="G15" i="2"/>
  <c r="H15" i="2"/>
  <c r="E16" i="2"/>
  <c r="F16" i="2"/>
  <c r="G16" i="2"/>
  <c r="H16" i="2"/>
  <c r="E17" i="2"/>
  <c r="F17" i="2"/>
  <c r="G17" i="2"/>
  <c r="H17" i="2"/>
  <c r="E18" i="2"/>
  <c r="F18" i="2"/>
  <c r="G18" i="2"/>
  <c r="H18" i="2"/>
  <c r="E19" i="2"/>
  <c r="F19" i="2"/>
  <c r="G19" i="2"/>
  <c r="H19" i="2"/>
  <c r="E20" i="2"/>
  <c r="F20" i="2"/>
  <c r="G20" i="2"/>
  <c r="H20" i="2"/>
  <c r="E21" i="2"/>
  <c r="F21" i="2"/>
  <c r="G21" i="2"/>
  <c r="H21" i="2"/>
  <c r="E22" i="2"/>
  <c r="F22" i="2"/>
  <c r="G22" i="2"/>
  <c r="H22" i="2"/>
  <c r="E23" i="2"/>
  <c r="F23" i="2"/>
  <c r="G23" i="2"/>
  <c r="H23" i="2"/>
  <c r="E24" i="2"/>
  <c r="F24" i="2"/>
  <c r="G24" i="2"/>
  <c r="H24" i="2"/>
  <c r="E28" i="2"/>
  <c r="F28" i="2"/>
  <c r="G28" i="2"/>
  <c r="H28" i="2"/>
  <c r="E34" i="2"/>
  <c r="F34" i="2"/>
  <c r="G34" i="2"/>
  <c r="H34" i="2"/>
  <c r="E35" i="2"/>
  <c r="F35" i="2"/>
  <c r="G35" i="2"/>
  <c r="H35" i="2"/>
  <c r="E36" i="2"/>
  <c r="F36" i="2"/>
  <c r="G36" i="2"/>
  <c r="H36" i="2"/>
  <c r="E37" i="2"/>
  <c r="F37" i="2"/>
  <c r="G37" i="2"/>
  <c r="H37" i="2"/>
  <c r="E38" i="2"/>
  <c r="F38" i="2"/>
  <c r="G38" i="2"/>
  <c r="H38" i="2"/>
  <c r="E39" i="2"/>
  <c r="F39" i="2"/>
  <c r="G39" i="2"/>
  <c r="H39" i="2"/>
  <c r="E40" i="2"/>
  <c r="F40" i="2"/>
  <c r="G40" i="2"/>
  <c r="H40" i="2"/>
  <c r="E41" i="2"/>
  <c r="F41" i="2"/>
  <c r="G41" i="2"/>
  <c r="H41" i="2"/>
  <c r="E42" i="2"/>
  <c r="F42" i="2"/>
  <c r="G42" i="2"/>
  <c r="H42" i="2"/>
  <c r="E43" i="2"/>
  <c r="F43" i="2"/>
  <c r="G43" i="2"/>
  <c r="H43" i="2"/>
  <c r="E44" i="2"/>
  <c r="F44" i="2"/>
  <c r="G44" i="2"/>
  <c r="H44" i="2"/>
  <c r="E45" i="2"/>
  <c r="F45" i="2"/>
  <c r="G45" i="2"/>
  <c r="H45" i="2"/>
  <c r="E46" i="2"/>
  <c r="F46" i="2"/>
  <c r="G46" i="2"/>
  <c r="H46" i="2"/>
  <c r="E47" i="2"/>
  <c r="F47" i="2"/>
  <c r="G47" i="2"/>
  <c r="H47" i="2"/>
  <c r="E48" i="2"/>
  <c r="F48" i="2"/>
  <c r="G48" i="2"/>
  <c r="H48" i="2"/>
  <c r="E49" i="2"/>
  <c r="F49" i="2"/>
  <c r="G49" i="2"/>
  <c r="H49" i="2"/>
  <c r="E50" i="2"/>
  <c r="F50" i="2"/>
  <c r="G50" i="2"/>
  <c r="H50" i="2"/>
  <c r="E51" i="2"/>
  <c r="F51" i="2"/>
  <c r="G51" i="2"/>
  <c r="H51" i="2"/>
  <c r="E52" i="2"/>
  <c r="F52" i="2"/>
  <c r="G52" i="2"/>
  <c r="H52" i="2"/>
  <c r="E58" i="2"/>
  <c r="F58" i="2"/>
  <c r="G58" i="2"/>
  <c r="H58" i="2"/>
  <c r="E59" i="2"/>
  <c r="F59" i="2"/>
  <c r="G59" i="2"/>
  <c r="H59" i="2"/>
  <c r="E60" i="2"/>
  <c r="F60" i="2"/>
  <c r="G60" i="2"/>
  <c r="H60" i="2"/>
  <c r="E61" i="2"/>
  <c r="F61" i="2"/>
  <c r="G61" i="2"/>
  <c r="H61" i="2"/>
  <c r="E62" i="2"/>
  <c r="F62" i="2"/>
  <c r="G62" i="2"/>
  <c r="H62" i="2"/>
  <c r="E63" i="2"/>
  <c r="F63" i="2"/>
  <c r="G63" i="2"/>
  <c r="H63" i="2"/>
  <c r="E64" i="2"/>
  <c r="F64" i="2"/>
  <c r="G64" i="2"/>
  <c r="H64" i="2"/>
  <c r="E65" i="2"/>
  <c r="F65" i="2"/>
  <c r="G65" i="2"/>
  <c r="H65" i="2"/>
  <c r="E66" i="2"/>
  <c r="F66" i="2"/>
  <c r="G66" i="2"/>
  <c r="H66" i="2"/>
  <c r="E67" i="2"/>
  <c r="F67" i="2"/>
  <c r="G67" i="2"/>
  <c r="H67" i="2"/>
  <c r="E68" i="2"/>
  <c r="F68" i="2"/>
  <c r="G68" i="2"/>
  <c r="H68" i="2"/>
  <c r="E69" i="2"/>
  <c r="F69" i="2"/>
  <c r="G69" i="2"/>
  <c r="H69" i="2"/>
  <c r="E70" i="2"/>
  <c r="F70" i="2"/>
  <c r="G70" i="2"/>
  <c r="H70" i="2"/>
  <c r="E71" i="2"/>
  <c r="F71" i="2"/>
  <c r="G71" i="2"/>
  <c r="H71" i="2"/>
  <c r="E72" i="2"/>
  <c r="F72" i="2"/>
  <c r="G72" i="2"/>
  <c r="H72" i="2"/>
  <c r="E73" i="2"/>
  <c r="F73" i="2"/>
  <c r="G73" i="2"/>
  <c r="H73" i="2"/>
  <c r="E74" i="2"/>
  <c r="F74" i="2"/>
  <c r="G74" i="2"/>
  <c r="H74" i="2"/>
  <c r="E79" i="2"/>
  <c r="F79" i="2"/>
  <c r="G79" i="2"/>
  <c r="H79" i="2"/>
  <c r="E80" i="2"/>
  <c r="F80" i="2"/>
  <c r="G80" i="2"/>
  <c r="H80" i="2"/>
  <c r="E81" i="2"/>
  <c r="F81" i="2"/>
  <c r="G81" i="2"/>
  <c r="H81" i="2"/>
  <c r="E85" i="2"/>
  <c r="F85" i="2"/>
  <c r="G85" i="2"/>
  <c r="H85" i="2"/>
  <c r="E86" i="2"/>
  <c r="F86" i="2"/>
  <c r="G86" i="2"/>
  <c r="H86" i="2"/>
  <c r="E87" i="2"/>
  <c r="F87" i="2"/>
  <c r="G87" i="2"/>
  <c r="H87" i="2"/>
  <c r="E89" i="2"/>
  <c r="F89" i="2"/>
  <c r="G89" i="2"/>
  <c r="H89" i="2"/>
  <c r="E90" i="2"/>
  <c r="F90" i="2"/>
  <c r="G90" i="2"/>
  <c r="H90" i="2"/>
  <c r="E91" i="2"/>
  <c r="F91" i="2"/>
  <c r="G91" i="2"/>
  <c r="H91" i="2"/>
  <c r="E92" i="2"/>
  <c r="F92" i="2"/>
  <c r="G92" i="2"/>
  <c r="H92" i="2"/>
  <c r="F5" i="2"/>
  <c r="G5" i="2"/>
  <c r="H5" i="2"/>
  <c r="E5" i="2"/>
  <c r="H4" i="2"/>
  <c r="G4" i="2"/>
  <c r="F4" i="2"/>
  <c r="E4" i="2"/>
  <c r="W4" i="2"/>
  <c r="V4" i="2"/>
  <c r="U4" i="2"/>
  <c r="T4" i="2"/>
  <c r="P4" i="2"/>
  <c r="O4" i="2"/>
  <c r="N4" i="2"/>
  <c r="M4" i="2"/>
  <c r="L5" i="2"/>
</calcChain>
</file>

<file path=xl/comments1.xml><?xml version="1.0" encoding="utf-8"?>
<comments xmlns="http://schemas.openxmlformats.org/spreadsheetml/2006/main">
  <authors>
    <author>Emiliano Di Carlo</author>
  </authors>
  <commentList>
    <comment ref="F15" authorId="0">
      <text>
        <r>
          <rPr>
            <b/>
            <sz val="9"/>
            <color indexed="81"/>
            <rFont val="Calibri"/>
            <family val="2"/>
          </rPr>
          <t>Prova inserimento commento</t>
        </r>
      </text>
    </comment>
  </commentList>
</comments>
</file>

<file path=xl/sharedStrings.xml><?xml version="1.0" encoding="utf-8"?>
<sst xmlns="http://schemas.openxmlformats.org/spreadsheetml/2006/main" count="757" uniqueCount="708">
  <si>
    <t>Matricola</t>
  </si>
  <si>
    <t>Cognome</t>
  </si>
  <si>
    <t>Nome</t>
  </si>
  <si>
    <t>Email</t>
  </si>
  <si>
    <t>Denominazione dell'Emittente quotato</t>
  </si>
  <si>
    <t>Il modulo che ci si appresta a compilare:</t>
  </si>
  <si>
    <t>Indicare la Matricola, Cognome e Nome dell'eventuale altro partecipante:</t>
  </si>
  <si>
    <t>Note di commento</t>
  </si>
  <si>
    <t>Anno di riferimento del presente Modulo. Esercizio chiuso al 31/12 dell'anno</t>
  </si>
  <si>
    <t>Numero di azioni in circolazione al 31/12, senza distinzione relativamente alla tipologia (es. azioni ordinarie e di risparmio)</t>
  </si>
  <si>
    <t>Prezzo di borsa delle azioni ordinarie al 31/12. Valore da esprimere in unità di euro con due numeri decimali dopo la virgola</t>
  </si>
  <si>
    <t>Capitalizzazione di borsa in unità di euro</t>
  </si>
  <si>
    <t>Segmento di mercato in cui è quotato l'Emittente</t>
  </si>
  <si>
    <t>Industry dell'Emittente</t>
  </si>
  <si>
    <t>Sector dell'Emittente</t>
  </si>
  <si>
    <t>L'emittente è soggetto ad attività di direzione e coordinamento?</t>
  </si>
  <si>
    <t>Indicare, in estrema sintesi, cosa viene indicato relativamente all'attività di direzione e coordinamento</t>
  </si>
  <si>
    <t>Numero di dipendenti</t>
  </si>
  <si>
    <t>Numero di società controllate consolidate con il metodo integrale</t>
  </si>
  <si>
    <t>Numero di società ITALIANE controllate e consolidate con il metodo integrale</t>
  </si>
  <si>
    <t>Numero di società EUROPEE (escluse le Italiane) controllate e consolidate con il metodo integrale</t>
  </si>
  <si>
    <t>Numero di società EXTRA-EUROPEE controllate e consolidate con il metodo integrale</t>
  </si>
  <si>
    <t>Descrivere in sintesi in cosa consiste il business (o i business) del gruppo (analisi di settore)</t>
  </si>
  <si>
    <t>La società quotata presenta un unico PDF in cui è contenuto l'annual report consolidato del gruppo e quello separato della holding?</t>
  </si>
  <si>
    <t>Da quante pagine è composto il PDF?</t>
  </si>
  <si>
    <t>Quante pagine sono dedicate al bilancio consolidato?</t>
  </si>
  <si>
    <t>Quante pagine sono dedicate al bilancio separato della holding?</t>
  </si>
  <si>
    <t>Totale Attività (A+B+C) (in migliaia di €)</t>
  </si>
  <si>
    <t>Totale Attività riferite alle Parti Correlate (in migliaia di €)</t>
  </si>
  <si>
    <t>Descrivere il contenuto della casella precendente</t>
  </si>
  <si>
    <t>Investimenti Immobiliari (in migliaia di €)</t>
  </si>
  <si>
    <t>Gli investimenti immobiliari sono valutati:</t>
  </si>
  <si>
    <t>Immobili Impianti e Macchinari (in migliaia di €)</t>
  </si>
  <si>
    <t>Gli Immobili Impianti e Macchinari sono valutati:</t>
  </si>
  <si>
    <t>Avviamento (in migliaia di €)</t>
  </si>
  <si>
    <t>Altre Attività Immateriali (in migliaia di €)</t>
  </si>
  <si>
    <t>Partecipazioni (in migliaia di €)</t>
  </si>
  <si>
    <t>Altre Attività Finanziarie non Correnti (in migliaia di €)</t>
  </si>
  <si>
    <t>Altre Attività non Correnti (in migliaia di €)</t>
  </si>
  <si>
    <t>Descrivere il contenuto della voce precedente</t>
  </si>
  <si>
    <t>Note di commento per le Attività non Correnti</t>
  </si>
  <si>
    <t>Rimanenze di magazzino (in migliaia di €)</t>
  </si>
  <si>
    <t>Crediti Commerciali (in migliaia di €)</t>
  </si>
  <si>
    <t>Attività Finanziarie Correnti (in migliaia di €)</t>
  </si>
  <si>
    <t>Cassa e altre disponibilità liquide (in migliaia di €)</t>
  </si>
  <si>
    <t>Altre Attività Correnti (in migliaia di €)</t>
  </si>
  <si>
    <t>Descrivere il contenuto della voce precedente (es. Crediti per imposte per 125)</t>
  </si>
  <si>
    <t>Note di commento per le Attività Correnti</t>
  </si>
  <si>
    <t>Totale Patrimonio Netto (D) e Passività (E+F+G) (in migliaia di €)</t>
  </si>
  <si>
    <t>Totale Passività e Patrimonio netto riferite alle Parti Correlate (in migliaia di €)</t>
  </si>
  <si>
    <t>Capitale Sociale (in migliaia di €)</t>
  </si>
  <si>
    <t>Riserve di capitale (in migliaia di €)</t>
  </si>
  <si>
    <t>Utile/Perdita d'esercizio (in migliaia di €)</t>
  </si>
  <si>
    <t>di cui, Patrimonio Netto della Controllante (in migliaia di €)</t>
  </si>
  <si>
    <t>di cui, Patrimonio Netto di Terzi (in migliaia di €)</t>
  </si>
  <si>
    <t>Note di commento per il Patrimonio Netto</t>
  </si>
  <si>
    <t>Passività Finanziarie non Correnti (in migliaia di €)</t>
  </si>
  <si>
    <t>Note di commento per le passività finanziarie non Correnti</t>
  </si>
  <si>
    <t>Benefici per i dipendenti (in migliaia di €)</t>
  </si>
  <si>
    <t>Fondi per rischi e oneri (in migliaia di €)</t>
  </si>
  <si>
    <t>Passività per imposte (in migliaia di €)</t>
  </si>
  <si>
    <t>Altre Passività non Correnti (in migliaia di €)</t>
  </si>
  <si>
    <t>Note di commento per le Passività non Correnti</t>
  </si>
  <si>
    <t>Passività Finanziarie Correnti (in migliaia di €)</t>
  </si>
  <si>
    <t>Debiti Commerciali (in migliaia di €)</t>
  </si>
  <si>
    <t>Fondi correnti (in migliaia di €)</t>
  </si>
  <si>
    <t>Debiti tributari (in migliaia di €)</t>
  </si>
  <si>
    <t>Altre Passività Correnti (in migliaia di €)</t>
  </si>
  <si>
    <t>Note di commento per le Passività Correnti</t>
  </si>
  <si>
    <t>Scorte medie</t>
  </si>
  <si>
    <t>Crediti commerciali medi</t>
  </si>
  <si>
    <t>Debiti commerciali medi</t>
  </si>
  <si>
    <t>Componenti positivi di reddito riferiti alle Parti Correlate (in migliaia di €)</t>
  </si>
  <si>
    <t>Componenti negativi di reddito riferiti alle Parti Correlate (in migliaia di €)</t>
  </si>
  <si>
    <t>A1) Ricavi (in migliaia di €)</t>
  </si>
  <si>
    <t>A2) Altri proventi operativi (in migliaia di €)</t>
  </si>
  <si>
    <t>TOTALE RICAVI E ALTRI PROVENTI (A1+A2) (in migliaia di €)</t>
  </si>
  <si>
    <t>B1) Consumi di materie prime, sussidiarie e merci (in migliaia di €)</t>
  </si>
  <si>
    <t>B2) Costi per servizi (in migliaia di €)</t>
  </si>
  <si>
    <t>B3) Costo del personale (in migliaia di €)</t>
  </si>
  <si>
    <t>B4) Altri costi operativi (in migliaia di €)</t>
  </si>
  <si>
    <t>TOTALE COSTI OPERATIVI (B1+B2+B3+B4) (in migliaia di €)</t>
  </si>
  <si>
    <t>C) +/- MARGINE OPERATIVO LORDO (A-B) - Earnings Before Interest, Taxes, Depreciation and Amortization - EBITDA (in migliaia di €)</t>
  </si>
  <si>
    <t>a) Ammortamenti (in migliaia di €)</t>
  </si>
  <si>
    <t>b) Svalutazioni/Impairment (in migliaia di €)</t>
  </si>
  <si>
    <t>Indicare, se presente, anche in nota integrativa, la svalutazione (impairment) dell'avviamento</t>
  </si>
  <si>
    <t>c) Altri componenti negativi di reddito che non generano variazioni di capitale circolante netto (in migliaia di €)</t>
  </si>
  <si>
    <t>TOTALE Componenti negativi di reddito che non generano variazioni di capitale circolante netto (in migliaia di €)</t>
  </si>
  <si>
    <t>D) +/- REDDITO OPERATIVO (in migliaia di €)</t>
  </si>
  <si>
    <t>a) Interessi Passivi (in migliaia di €)</t>
  </si>
  <si>
    <t>b) Altri oneri finanziari (in migliaia di €)</t>
  </si>
  <si>
    <t>c) Interessi Attivi e altri proventi finanziari (in migliaia di €)</t>
  </si>
  <si>
    <t>d) Svalutazione delle attività finanziarie (in migliaia di €)</t>
  </si>
  <si>
    <t>e) Rivalutazione delle attività finanziarie (in migliaia di €)</t>
  </si>
  <si>
    <t>E) +/- Risultato della gestione finanziaria (in migliaia di €)</t>
  </si>
  <si>
    <t>F) +/- REDDITO NETTO DI ESERCIZIO ANTE IMPOSTE (D+E) (in migliaia di €)</t>
  </si>
  <si>
    <t>+/- Imposte sul reddito (in migliaia di €)</t>
  </si>
  <si>
    <t>+/- Risultato delle attività cessate/destinate alla cessione (in migliaia di €)</t>
  </si>
  <si>
    <t>H) +/- REDDITO NETTO DI ESERCIZIO (G+Risultato delle attività cessate/destinate alla cessione) (in migliaia di €)</t>
  </si>
  <si>
    <t>H.1. +/- Reddito netto di Esercizio di Competenza della Capogruppo (in migliaia di €)</t>
  </si>
  <si>
    <t>H.2. +/- Reddito netto di Esercizio di Competenza di Terzi (in migliaia di €)</t>
  </si>
  <si>
    <t>Note di commento per il Conto Economico</t>
  </si>
  <si>
    <t>+/- TOTALE CONTO ECONOMICO COMPLESSIVO (in migliaia di €)</t>
  </si>
  <si>
    <t>Note di commento per il Conto Economico Complessivo</t>
  </si>
  <si>
    <t>+/- Reddito netto complessivo di competenza della Controllante (in migliaia di €)</t>
  </si>
  <si>
    <t>+/- Reddito netto complessivo di competenza di Terzi (in migliaia di €)</t>
  </si>
  <si>
    <t>Liquidità all'inizio del periodo (in migliaia di €)</t>
  </si>
  <si>
    <t>Liquidità alla fine del periodo (in migliaia di €)</t>
  </si>
  <si>
    <t>+/- Cash Flow generato (assorbito) dall'attività degli investimenti (in migliaia di €)</t>
  </si>
  <si>
    <t>+/- Cash Flow generato (assorbito) dall'attività dei finanziamenti (in migliaia di €)</t>
  </si>
  <si>
    <t>Note di commento per il Rendiconto Finanziario</t>
  </si>
  <si>
    <t>Profitability</t>
  </si>
  <si>
    <t>ROE</t>
  </si>
  <si>
    <t>ROE_H</t>
  </si>
  <si>
    <t>ROE_OS</t>
  </si>
  <si>
    <t>ROI</t>
  </si>
  <si>
    <t>INC_NONOPACT</t>
  </si>
  <si>
    <t>LEV</t>
  </si>
  <si>
    <t>ASSET_TURN</t>
  </si>
  <si>
    <t>ROS</t>
  </si>
  <si>
    <t>ROA</t>
  </si>
  <si>
    <t>RONA</t>
  </si>
  <si>
    <t>ROACE</t>
  </si>
  <si>
    <t>COVER</t>
  </si>
  <si>
    <t>leverage</t>
  </si>
  <si>
    <t>ROD</t>
  </si>
  <si>
    <t>FIN_AUT</t>
  </si>
  <si>
    <t>LEV_LIAB</t>
  </si>
  <si>
    <t>STRU_LIAB</t>
  </si>
  <si>
    <t>CONS_FDEBT</t>
  </si>
  <si>
    <t>turnover</t>
  </si>
  <si>
    <t>REC_TURN</t>
  </si>
  <si>
    <t>PAY_TURN</t>
  </si>
  <si>
    <t>EQUIP_TURN</t>
  </si>
  <si>
    <t>duration</t>
  </si>
  <si>
    <t>DUR_REC</t>
  </si>
  <si>
    <t>DUR_PAY</t>
  </si>
  <si>
    <t>DUR_WORK</t>
  </si>
  <si>
    <t>DUR_OPCYCLE</t>
  </si>
  <si>
    <t>Indici di efficienza</t>
  </si>
  <si>
    <t>INC_STAFF</t>
  </si>
  <si>
    <t>INC_SERV</t>
  </si>
  <si>
    <t>INC_GOOD</t>
  </si>
  <si>
    <t>INC_EBITDA</t>
  </si>
  <si>
    <t>INC_NFCOST</t>
  </si>
  <si>
    <t>INC_COSTDEBT</t>
  </si>
  <si>
    <t>INC_TAXES</t>
  </si>
  <si>
    <t>TAXRATE</t>
  </si>
  <si>
    <t>COST STRUCTURE</t>
  </si>
  <si>
    <t>PER_GOOD</t>
  </si>
  <si>
    <t>PER_SERV</t>
  </si>
  <si>
    <t>PER_STAFF</t>
  </si>
  <si>
    <t>PER_AMM</t>
  </si>
  <si>
    <t>PER_PROV</t>
  </si>
  <si>
    <t>PER_COSTDEB</t>
  </si>
  <si>
    <t>PER_TAXES</t>
  </si>
  <si>
    <t>PER_OTHER</t>
  </si>
  <si>
    <t>Indici di correlazione</t>
  </si>
  <si>
    <t>CASH_RAT</t>
  </si>
  <si>
    <t>CU_RAT</t>
  </si>
  <si>
    <t>QU_RAT</t>
  </si>
  <si>
    <t>FIN_MAR</t>
  </si>
  <si>
    <t>OPFIN_MAR</t>
  </si>
  <si>
    <t>TRE_MAR</t>
  </si>
  <si>
    <t>NET_FINPOS</t>
  </si>
  <si>
    <t>NWC_MAR</t>
  </si>
  <si>
    <t>COVER_FIXASS</t>
  </si>
  <si>
    <t>Indici di incidenza delle fonti di finanziamento</t>
  </si>
  <si>
    <t>INC_FDEBT</t>
  </si>
  <si>
    <t>INC_NCULIAB</t>
  </si>
  <si>
    <t>INC_PROV</t>
  </si>
  <si>
    <t>STRUCT_LIAB</t>
  </si>
  <si>
    <t>Indici di composizione del capitale investito</t>
  </si>
  <si>
    <t>INC_LIQU</t>
  </si>
  <si>
    <t>INC_INV</t>
  </si>
  <si>
    <t>INC_CUASSET</t>
  </si>
  <si>
    <t>INC_NCUASSET</t>
  </si>
  <si>
    <t>INC_INTANG</t>
  </si>
  <si>
    <t>INC_TANG</t>
  </si>
  <si>
    <t>INC_FINASS</t>
  </si>
  <si>
    <t>STRU_ASS</t>
  </si>
  <si>
    <t>INC_WORKASS</t>
  </si>
  <si>
    <t>INC_DEVSECASS</t>
  </si>
  <si>
    <t>Dividend Policy Ratios</t>
  </si>
  <si>
    <t>Dividends Per Share</t>
  </si>
  <si>
    <t>DPS</t>
  </si>
  <si>
    <t>EPS</t>
  </si>
  <si>
    <t>Cash Flow Per Share</t>
  </si>
  <si>
    <t>CFPS</t>
  </si>
  <si>
    <t>PEPS</t>
  </si>
  <si>
    <t>DIV_Y</t>
  </si>
  <si>
    <t>PAYO_RAT</t>
  </si>
  <si>
    <t>BOOK</t>
  </si>
  <si>
    <t>PTBOOK</t>
  </si>
  <si>
    <t>OWN_REM</t>
  </si>
  <si>
    <t>STAFF REMUNERATION</t>
  </si>
  <si>
    <t>STAFF_REM</t>
  </si>
  <si>
    <t>BANK AND FINANCIAL MARKET REMUNERATION</t>
  </si>
  <si>
    <t>FINMARK_REM</t>
  </si>
  <si>
    <t>VAL_ADD_EMPLOYE</t>
  </si>
  <si>
    <t>COST_EMPLOYE</t>
  </si>
  <si>
    <t>OPSALES_EMPLOYE</t>
  </si>
  <si>
    <t>NET_INC</t>
  </si>
  <si>
    <t>Variabile del nominatore</t>
  </si>
  <si>
    <t>Variabile del denominatore</t>
  </si>
  <si>
    <t>NET_INC_H</t>
  </si>
  <si>
    <t>OP_INC</t>
  </si>
  <si>
    <t>COD.</t>
  </si>
  <si>
    <t>VARIABILE</t>
  </si>
  <si>
    <t>ALTRE VOCI CALCOLATE CON FORMULA NON INCLUSE NEL MODULO ONLINE</t>
  </si>
  <si>
    <t>Segno del numero</t>
  </si>
  <si>
    <t>Valore assoluto del nominatore per il</t>
  </si>
  <si>
    <t>Valore assoluto del de nominatore per il</t>
  </si>
  <si>
    <t>Anno</t>
  </si>
  <si>
    <t>Variabile</t>
  </si>
  <si>
    <t>Anno t</t>
  </si>
  <si>
    <t>Anno t+1</t>
  </si>
  <si>
    <t>Anno t+2</t>
  </si>
  <si>
    <t>Anno t+3</t>
  </si>
  <si>
    <t>A. TOTALE ATTIVITA' NON CORRENTI (in migliaia di €)</t>
  </si>
  <si>
    <t>B. TOTALE ATTIVITA' CORRENTI (in migliaia di €)</t>
  </si>
  <si>
    <t>C. TOTALE ATTIVITA' CESSATE O DESTINATE ALLA VENDITA (in migliaia di €)</t>
  </si>
  <si>
    <t>+/-</t>
  </si>
  <si>
    <t>G) +/- REDDITO NETTO DI ESERCIZIO DELLE ATTIVITA' CONTINUATIVE (F-Imposte) (in migliaia di €)</t>
  </si>
  <si>
    <t>Legenda</t>
  </si>
  <si>
    <t>Celle gialle. Contengono formule, da non modificare</t>
  </si>
  <si>
    <t>Celle bianche. Devono essere compilate</t>
  </si>
  <si>
    <t>Società:</t>
  </si>
  <si>
    <t>Le celle con +/- indicano che il segno dell'importo può essere positivo o negativo. In tutti gli altri casi non inserire il segno</t>
  </si>
  <si>
    <t>Il presente foglio contiene solo formule, quindi non deve essere modificato, ma può essere solo stampato</t>
  </si>
  <si>
    <t>Codice nominatore dell'indice</t>
  </si>
  <si>
    <t>Codice denominatore dell'indice</t>
  </si>
  <si>
    <t>SURNAME</t>
  </si>
  <si>
    <t>NAME</t>
  </si>
  <si>
    <t>SERIAL</t>
  </si>
  <si>
    <t>EMAIL</t>
  </si>
  <si>
    <t>FIRM</t>
  </si>
  <si>
    <t>YEAR</t>
  </si>
  <si>
    <t>N_SHARES</t>
  </si>
  <si>
    <t>SHARE_PRICE</t>
  </si>
  <si>
    <t>MKT_CAP</t>
  </si>
  <si>
    <t>DIV_ORD_SH_DEL</t>
  </si>
  <si>
    <t>DIV_ORD_SH_DIS</t>
  </si>
  <si>
    <t>TOT_DIV</t>
  </si>
  <si>
    <t>MKT_SEG</t>
  </si>
  <si>
    <t>INDUSTRY</t>
  </si>
  <si>
    <t>SECTOR</t>
  </si>
  <si>
    <t>DIR&amp;COORD</t>
  </si>
  <si>
    <t>N_EMPL</t>
  </si>
  <si>
    <t>N_SUBS</t>
  </si>
  <si>
    <t>N_SUBS_ITA</t>
  </si>
  <si>
    <t>N_SUBS_EUR</t>
  </si>
  <si>
    <t>N_SUBS_EXEUR</t>
  </si>
  <si>
    <t>PDF_AR</t>
  </si>
  <si>
    <t>PG_PDF_AR</t>
  </si>
  <si>
    <t>PG_PDF_CONS</t>
  </si>
  <si>
    <t>PG_PDF_SEP</t>
  </si>
  <si>
    <t>TOT_ASSET</t>
  </si>
  <si>
    <t>TOT_ASSET_RPT</t>
  </si>
  <si>
    <t>GOODWILL</t>
  </si>
  <si>
    <t>INVESTMENTS</t>
  </si>
  <si>
    <t>OTH_N_CURR_FIN</t>
  </si>
  <si>
    <t>PR_PL_EQ</t>
  </si>
  <si>
    <t>INVENTORIES</t>
  </si>
  <si>
    <t>TRADE_RECEIV</t>
  </si>
  <si>
    <t>OP_ASSET</t>
  </si>
  <si>
    <t>TOT_SALES</t>
  </si>
  <si>
    <t>OP_LIAB</t>
  </si>
  <si>
    <t>VOCI come da Work Project online (MODULO I) di Analisi Finanziaria, in cui sono indicate le regole di compilazione. Compilare il presente foglio Excel consultando il PDF del modulo online</t>
  </si>
  <si>
    <t>D. TOTALE PATRIMONIO NETTO (in migliaia di €)</t>
  </si>
  <si>
    <t>E. TOTALE PASSIVITA' NON CORRENTI (in migliaia di €)</t>
  </si>
  <si>
    <t>F. TOTALE PASSIVITA' CORRENTI (in migliaia di €)</t>
  </si>
  <si>
    <t>Descrivere il contenuto della voce precendente</t>
  </si>
  <si>
    <t>G. TOTALE PASSIVITA' CESSATE O DESTINATE ALLA VENDITA (in migliaia di €)</t>
  </si>
  <si>
    <t>+/- Cash Flow generato (assorbito) dall'attività operativa (a+b) (in migliaia di €)</t>
  </si>
  <si>
    <t>a) +/- Cash Flow generato (assorbito) dall'attività operativa prima delle variazioni di capitale circolante netto (in migliaia di €)</t>
  </si>
  <si>
    <t>b) +/- Variazione del Capitale Circolante Netto (in migliaia di €)</t>
  </si>
  <si>
    <t>Utile per azione delle attività continuative (N_SHARES/TOT_NET_INC)</t>
  </si>
  <si>
    <t>TOT_EPS</t>
  </si>
  <si>
    <t>INC_EQ_SHARE</t>
  </si>
  <si>
    <t>EQ_SHARE</t>
  </si>
  <si>
    <t>EQ_SHARE_H</t>
  </si>
  <si>
    <t>INC_OP_ASSET</t>
  </si>
  <si>
    <t>OP_ASSET_TURN</t>
  </si>
  <si>
    <t>BEG_CASH</t>
  </si>
  <si>
    <t>END_CASH</t>
  </si>
  <si>
    <t>VAR_WORK_C</t>
  </si>
  <si>
    <t>OP_C_FLOW</t>
  </si>
  <si>
    <t>INV_C_FLOW</t>
  </si>
  <si>
    <t>FIN_C_FLOW</t>
  </si>
  <si>
    <t>OP_CF_BEF_WC</t>
  </si>
  <si>
    <t>SALARIES</t>
  </si>
  <si>
    <t>OTH_OP_COSTS</t>
  </si>
  <si>
    <t>TOT_OP_COSTS</t>
  </si>
  <si>
    <t>EBITDA</t>
  </si>
  <si>
    <t>AMORT</t>
  </si>
  <si>
    <t>DEPREC</t>
  </si>
  <si>
    <t>NET_INC/EQ_SHARE</t>
  </si>
  <si>
    <t>Calcolo</t>
  </si>
  <si>
    <t>INDICE (in English)</t>
  </si>
  <si>
    <t>NET_INC_H/EQ_SHARE_H</t>
  </si>
  <si>
    <t>Assets held under finance leases</t>
  </si>
  <si>
    <t>Property, plant and equipment owned</t>
  </si>
  <si>
    <t>Goodwill</t>
  </si>
  <si>
    <t>Other intangible assets</t>
  </si>
  <si>
    <t>Investments</t>
  </si>
  <si>
    <t>ASS_HUFL</t>
  </si>
  <si>
    <t>OTH_INT_AS</t>
  </si>
  <si>
    <t>OTH_N_CURR_AS</t>
  </si>
  <si>
    <t>TOT_N_CURR_AS</t>
  </si>
  <si>
    <t>TOTAL NON CURRENT ASSETS</t>
  </si>
  <si>
    <t>VOCI (in English)</t>
  </si>
  <si>
    <t>Serial</t>
  </si>
  <si>
    <t>Surname</t>
  </si>
  <si>
    <t>Name</t>
  </si>
  <si>
    <t>Name of the listed company</t>
  </si>
  <si>
    <t>Year of the Module</t>
  </si>
  <si>
    <t>Numbers of shares</t>
  </si>
  <si>
    <t>Share Market Price</t>
  </si>
  <si>
    <t>Market Capitalization</t>
  </si>
  <si>
    <t>Dividend per ordinary share</t>
  </si>
  <si>
    <t>Total dividends</t>
  </si>
  <si>
    <t>Segment</t>
  </si>
  <si>
    <t>Industry</t>
  </si>
  <si>
    <t>Sector</t>
  </si>
  <si>
    <t>The firm is directed and coordinated</t>
  </si>
  <si>
    <t>Number of subsidiaries</t>
  </si>
  <si>
    <t>Number of Italian subsidiaries</t>
  </si>
  <si>
    <t>Number of European subsidiaries</t>
  </si>
  <si>
    <t>Number of Non European subsidiaries</t>
  </si>
  <si>
    <t>One PDF for both consolidated and separate financial statements</t>
  </si>
  <si>
    <t>Number of pages of the PDF</t>
  </si>
  <si>
    <t>Number of pages for the consolidated</t>
  </si>
  <si>
    <t>Number of pages for the separate</t>
  </si>
  <si>
    <t>Inventories</t>
  </si>
  <si>
    <t>Trade receivables</t>
  </si>
  <si>
    <t>Current financial assets</t>
  </si>
  <si>
    <t>Cash and cash equivalents</t>
  </si>
  <si>
    <t>Other current assets</t>
  </si>
  <si>
    <t>TOTAL CURRENT ASSETS</t>
  </si>
  <si>
    <t>NON CURRENT ASSETS HELD FOR SALE</t>
  </si>
  <si>
    <t>N_CURR_AS_HFS</t>
  </si>
  <si>
    <t>Total assets referred to the related party transaction</t>
  </si>
  <si>
    <t>Share capital issued</t>
  </si>
  <si>
    <t>Reserves of capital</t>
  </si>
  <si>
    <t>TOTAL EQUITY</t>
  </si>
  <si>
    <t>Net income</t>
  </si>
  <si>
    <t>Equity attrubutable to owners of the Parents</t>
  </si>
  <si>
    <t>Equity attributable to non-controlling interest</t>
  </si>
  <si>
    <t>Other non-current financial assets</t>
  </si>
  <si>
    <t>Other non-current assets</t>
  </si>
  <si>
    <t>Non-current financial liabilities</t>
  </si>
  <si>
    <t>Employee benefits</t>
  </si>
  <si>
    <t>Number of employee</t>
  </si>
  <si>
    <t>Provisions</t>
  </si>
  <si>
    <t>Tax liabilities</t>
  </si>
  <si>
    <t>TOTAL NON-CURRENT LIABILITIES</t>
  </si>
  <si>
    <t>Other non-current liabilities</t>
  </si>
  <si>
    <t>Trade payables</t>
  </si>
  <si>
    <t>Current provisions</t>
  </si>
  <si>
    <t>Current income tax payables</t>
  </si>
  <si>
    <t>Other current liabilities</t>
  </si>
  <si>
    <t>TOTAL CURRENT LIABILITIES</t>
  </si>
  <si>
    <t>NON-CURRENT LIABILITIES HELD FOR SALE</t>
  </si>
  <si>
    <t>TOTAL EQUITY AND LIABILITIES</t>
  </si>
  <si>
    <t>Total liabilities and equity referred to the related party transactions</t>
  </si>
  <si>
    <t>Revenues</t>
  </si>
  <si>
    <t>TOTAL OPERATING REVENUES AND OTHER INCOME</t>
  </si>
  <si>
    <t>Services</t>
  </si>
  <si>
    <t>Employee benefits expenses</t>
  </si>
  <si>
    <t>Other operating expenses</t>
  </si>
  <si>
    <t>TOTAL OPERATING EXPENSES</t>
  </si>
  <si>
    <t xml:space="preserve">Earnings Before Interest, Taxes, Depreciation and Amortization </t>
  </si>
  <si>
    <t>Amortization</t>
  </si>
  <si>
    <t>Depreciation</t>
  </si>
  <si>
    <t>Operating profit(loss)</t>
  </si>
  <si>
    <t>Finance expenses</t>
  </si>
  <si>
    <t>Other financial expenses</t>
  </si>
  <si>
    <t>Finance income</t>
  </si>
  <si>
    <t>Depreciation of financial assets</t>
  </si>
  <si>
    <t>NET INCOME BEFORE TAX</t>
  </si>
  <si>
    <t>NET INCOME FROM CONTINUING OPERATION</t>
  </si>
  <si>
    <t>Net income from discontinued operations</t>
  </si>
  <si>
    <t>NET INCOME</t>
  </si>
  <si>
    <t>Net income attributable to owners of the parent</t>
  </si>
  <si>
    <t>Net income attributable to non-controlling interests</t>
  </si>
  <si>
    <t>TOTAL COMPREHENSIVE INCOME</t>
  </si>
  <si>
    <t>Comprehensive income attributable to owners of the parent</t>
  </si>
  <si>
    <t>Comprehensive income attributable to non-controlling interests</t>
  </si>
  <si>
    <t>FIN_EXP</t>
  </si>
  <si>
    <t>OTH_FIN_EXP</t>
  </si>
  <si>
    <t>FIN_INC</t>
  </si>
  <si>
    <t>DEPR_FIN_AS</t>
  </si>
  <si>
    <t>NET_INC_BT</t>
  </si>
  <si>
    <t>INC_TAX</t>
  </si>
  <si>
    <t>NET_INC_COP</t>
  </si>
  <si>
    <t>NET_INC_DOP</t>
  </si>
  <si>
    <t>COMPR_INC</t>
  </si>
  <si>
    <t>COMPR_INC_H</t>
  </si>
  <si>
    <t>COMPR_INC_NCI</t>
  </si>
  <si>
    <t>EQ_SHARE_NCI</t>
  </si>
  <si>
    <t>NET_INC_NCI</t>
  </si>
  <si>
    <t>SERVICES</t>
  </si>
  <si>
    <t>GOODS</t>
  </si>
  <si>
    <t>TOT_OP_REV</t>
  </si>
  <si>
    <t>OTH_OP_REV</t>
  </si>
  <si>
    <t>Other operating revenues</t>
  </si>
  <si>
    <t>Return on Equity of the parent</t>
  </si>
  <si>
    <t>Return on Equity of the non-controlling interests</t>
  </si>
  <si>
    <t xml:space="preserve"> OP_INC/OP_ASSET</t>
  </si>
  <si>
    <t>Return on Equity (ROE)</t>
  </si>
  <si>
    <t>Return on Investment (ROI)</t>
  </si>
  <si>
    <t>NET_INC_NCI/EQ_SHARE_NCI</t>
  </si>
  <si>
    <t>CURR_FIN_AS</t>
  </si>
  <si>
    <t>CASH_AND_EQ</t>
  </si>
  <si>
    <t>OTH_CURR_AS</t>
  </si>
  <si>
    <t>TOT_CURR_AS</t>
  </si>
  <si>
    <t>SHAR_CAP</t>
  </si>
  <si>
    <t>RES_CAP</t>
  </si>
  <si>
    <t>Retained earnings an other reserves</t>
  </si>
  <si>
    <t>RET_EAR_RES</t>
  </si>
  <si>
    <t>N_CURR_FIN_LIAB</t>
  </si>
  <si>
    <t>EMPL_BEN</t>
  </si>
  <si>
    <t>PROVISIONS</t>
  </si>
  <si>
    <t>TAX_LIAB</t>
  </si>
  <si>
    <t>TRADE_PAY</t>
  </si>
  <si>
    <t>Current financial liabilities</t>
  </si>
  <si>
    <t>CURR_FIN_LIAB</t>
  </si>
  <si>
    <t>CURR_PROV</t>
  </si>
  <si>
    <t>CURR_INC_TAX_P</t>
  </si>
  <si>
    <t>OTH_CURR_LIAB</t>
  </si>
  <si>
    <t>TOT_CURR_LIAB</t>
  </si>
  <si>
    <t>NON_CURR_LIAB_HFS</t>
  </si>
  <si>
    <t>TOT_EQT_LIAB</t>
  </si>
  <si>
    <t>TOT_EQT_LIAB_RPT</t>
  </si>
  <si>
    <t>FINANCIAL INCOME</t>
  </si>
  <si>
    <t>ASS_HUFL_EV</t>
  </si>
  <si>
    <t>PR_PL_EQ_EV</t>
  </si>
  <si>
    <t>REV_FIN_AS</t>
  </si>
  <si>
    <t>Revaluation of financial assets</t>
  </si>
  <si>
    <t>Celle Marroni. Celle dedicate ai commenti, da lasciare in bianco in questo foglio. Per inserire i commenti, che dovranno altresì essere inseriti nel modulo online, utilizzare la funzione inserisci nota nella relativa cella. Per un esempio vedi la nota di commento della cella F14 (per renderla visibile passa il cursore sulla cella in questione)</t>
  </si>
  <si>
    <t>Cash flows from (used in) operating activities</t>
  </si>
  <si>
    <t>Cash flows from (used in) investing activities</t>
  </si>
  <si>
    <t>Cash flows from (used in) financing activities</t>
  </si>
  <si>
    <t>Net cash and cash equivalents at end of the year</t>
  </si>
  <si>
    <t>Net cash and cash equivalents at beginning of the year</t>
  </si>
  <si>
    <t>Change in working capital</t>
  </si>
  <si>
    <t>Cash flows from (used in) operating activities before the changes in working capital</t>
  </si>
  <si>
    <t>Income tax expences</t>
  </si>
  <si>
    <t>OP_ASSET/TOT_ASSET</t>
  </si>
  <si>
    <t>NET_INC/OP_INC</t>
  </si>
  <si>
    <t>TOT_ASSET/EQ_SHARE</t>
  </si>
  <si>
    <t>TOT_OP_REV/OP_ASSET</t>
  </si>
  <si>
    <t>TOT_REVENUE/TOT_ASSET</t>
  </si>
  <si>
    <t>OP_INC/TOT_OP_REV</t>
  </si>
  <si>
    <t>EBIT/TOT_ASSET</t>
  </si>
  <si>
    <t>OP_INC/FIN_EXP</t>
  </si>
  <si>
    <t>EQ_SHARE_H/EQ_SHARE</t>
  </si>
  <si>
    <t>EQ_SHARE/TOT_EQT_LIAB</t>
  </si>
  <si>
    <t>T_LIAB/EQ_SHARE</t>
  </si>
  <si>
    <t>TOT_OP_REV/AVG_INVENTORIES</t>
  </si>
  <si>
    <t>TOT_OP_REV/AVG_TRADE_REC</t>
  </si>
  <si>
    <t>TOT_OP_REV/PR_PL_EQ</t>
  </si>
  <si>
    <t>Duration of inventories</t>
  </si>
  <si>
    <t>360/INVENT_TURN</t>
  </si>
  <si>
    <t>DUR_INVENT</t>
  </si>
  <si>
    <t>INVENT_TURN</t>
  </si>
  <si>
    <t>360/REC_TURN</t>
  </si>
  <si>
    <t>360/PAY_TURN</t>
  </si>
  <si>
    <t>(360/OP_ASSET_TURN</t>
  </si>
  <si>
    <t>SALARIES/TOT_OP_REV</t>
  </si>
  <si>
    <t>SERVICE/TOT_OP_REV</t>
  </si>
  <si>
    <t>GOODS/TOT_OP_REV</t>
  </si>
  <si>
    <t>EBITDA/TOT_OP_REV</t>
  </si>
  <si>
    <t>FIN_EXP/TOT_OP_REV</t>
  </si>
  <si>
    <t>INC_TAX/TOT_OP_REV</t>
  </si>
  <si>
    <t>INC_TAXE/NET_INC_BT</t>
  </si>
  <si>
    <t>GOODS/TOT_EXP</t>
  </si>
  <si>
    <t>SERVICE/TOT_EXP</t>
  </si>
  <si>
    <t>SALARIES/TOT_EXP</t>
  </si>
  <si>
    <t>CASH_AND_EQ/TOT_CURR_LIAB</t>
  </si>
  <si>
    <t>TOT_CURR_AS/TOT_CURR_LIAB</t>
  </si>
  <si>
    <t>EQ_SHAREQ-TOT_N_CURR_AS</t>
  </si>
  <si>
    <t>FIN_DEB/T_LIAB</t>
  </si>
  <si>
    <t>N_CURR_FIN_LIAB/FIN_DEB</t>
  </si>
  <si>
    <t>FIN_ASSET-FIN_DEB</t>
  </si>
  <si>
    <t>WORK_ASSET-WORKLIAB</t>
  </si>
  <si>
    <t>EQ_SHARE/TOT_N_CURR_AS</t>
  </si>
  <si>
    <t>FIN_DEB/TOT_EQT_LIAB</t>
  </si>
  <si>
    <t>TOT_NO_CURR_LIAB/TOT_EQT_LIAB</t>
  </si>
  <si>
    <t>TOT_CURR_LIAB/TOT_NO_CURR_LIAB</t>
  </si>
  <si>
    <t>CASH_AND_EQ/TOT_ASSET</t>
  </si>
  <si>
    <t>INVENTORIES/TOT_ASSET</t>
  </si>
  <si>
    <t>TOT_CURR_AS/TOT_ASSET</t>
  </si>
  <si>
    <t>FIN_ASSET/TOT_ASSET</t>
  </si>
  <si>
    <t>TOT_N_CURR_AS/TOT_ASSET</t>
  </si>
  <si>
    <t>TOT_CURR_AS/TOT_N_CURR_AS</t>
  </si>
  <si>
    <t>CURR_FIN_AS/TOT_ASSET</t>
  </si>
  <si>
    <t>TOT_DIV/N_SHARES</t>
  </si>
  <si>
    <t>NET_INC/N_SHARES</t>
  </si>
  <si>
    <t>CASH_FLOW/N_SHARES</t>
  </si>
  <si>
    <t>SHARE_PRICE/EPS</t>
  </si>
  <si>
    <t>DPS/SHARE_PRICE</t>
  </si>
  <si>
    <t>DPS/EPS</t>
  </si>
  <si>
    <t>SHARE_PRICE/BOOK</t>
  </si>
  <si>
    <t>End year Price to Book (PRICE/BOOK)</t>
  </si>
  <si>
    <t>CONSOLIDATED OWNERSHIP REMUNERATION</t>
  </si>
  <si>
    <t>SALARIES/VALUE_ADDED</t>
  </si>
  <si>
    <t>RET_EARNING/VALUE_ADDED</t>
  </si>
  <si>
    <t>VALUE_ADDED/N_EMPL</t>
  </si>
  <si>
    <t>SALARIES/N_EMPL</t>
  </si>
  <si>
    <t>TOT_OP_REV/N_EMPL</t>
  </si>
  <si>
    <t>OPERATING SALES PER EMPLOYEE</t>
  </si>
  <si>
    <t>COSTS PER EMPLOYEE</t>
  </si>
  <si>
    <t>VALUE ADDED PER EMPLOYEE</t>
  </si>
  <si>
    <t>COUNTRY REMUNERATION</t>
  </si>
  <si>
    <t>TAX_REM</t>
  </si>
  <si>
    <t>INC_TAX/VALUE_ADDED</t>
  </si>
  <si>
    <t>Incidence of operating assets</t>
  </si>
  <si>
    <t>Incidence of non operating activities</t>
  </si>
  <si>
    <t>Operating Asset Turnover</t>
  </si>
  <si>
    <t>ASSET TURNOVER</t>
  </si>
  <si>
    <t>Coverage</t>
  </si>
  <si>
    <t>Incidence of h SHAREHOLDERS</t>
  </si>
  <si>
    <t>Financial autonomy</t>
  </si>
  <si>
    <t>Level of liabilities</t>
  </si>
  <si>
    <t>Structure of liabilities</t>
  </si>
  <si>
    <t>Consolidation of financial debt</t>
  </si>
  <si>
    <t>Inventories Turnover</t>
  </si>
  <si>
    <t>Trade Recevible Turnover</t>
  </si>
  <si>
    <t>Trade Account Payble TurNover</t>
  </si>
  <si>
    <t>Equipment and technical assets turnover</t>
  </si>
  <si>
    <t>Duration of trade receveible</t>
  </si>
  <si>
    <t>Duration of account payble</t>
  </si>
  <si>
    <t>Duration of working cicle</t>
  </si>
  <si>
    <t>Duretion of operating cycle</t>
  </si>
  <si>
    <t>Staff incidence</t>
  </si>
  <si>
    <t>Service incidence</t>
  </si>
  <si>
    <t>Goods incidence</t>
  </si>
  <si>
    <t>EBITDA incidence</t>
  </si>
  <si>
    <t>Non financial costs incidence</t>
  </si>
  <si>
    <t>Costs of financial debt incidence</t>
  </si>
  <si>
    <t>Taxes incidence</t>
  </si>
  <si>
    <t xml:space="preserve">Tax Rate </t>
  </si>
  <si>
    <t>Incidence of goods and materials</t>
  </si>
  <si>
    <t>Incidence of operating service</t>
  </si>
  <si>
    <t>Incidence od Staff cost and salaries</t>
  </si>
  <si>
    <t>Incidence Amortisation, depreciation and impairment</t>
  </si>
  <si>
    <t>Incidence of Provision</t>
  </si>
  <si>
    <t>incidence of financial cost</t>
  </si>
  <si>
    <t>Incidence of taxes</t>
  </si>
  <si>
    <t>Cash Ratio</t>
  </si>
  <si>
    <t>Current Ratio</t>
  </si>
  <si>
    <t>Quick Ratio</t>
  </si>
  <si>
    <t>Financial Structure Margin</t>
  </si>
  <si>
    <t>Open Financial Structure Margin</t>
  </si>
  <si>
    <t>Tresury Margin</t>
  </si>
  <si>
    <t>Net financial position</t>
  </si>
  <si>
    <t>Net Working Capital</t>
  </si>
  <si>
    <t>Fixed assets coveragre index</t>
  </si>
  <si>
    <t>Incidence of financial liabilities</t>
  </si>
  <si>
    <t>Incidence of non current liabilities</t>
  </si>
  <si>
    <t>Incidence of provision</t>
  </si>
  <si>
    <t>structrure of liabilities</t>
  </si>
  <si>
    <t>incidence of liquidity</t>
  </si>
  <si>
    <t>Incidence of inventories</t>
  </si>
  <si>
    <t>incidence of current assets</t>
  </si>
  <si>
    <t>incidence of non current assets</t>
  </si>
  <si>
    <t>incidence of intangibles</t>
  </si>
  <si>
    <t>incidence of tangible</t>
  </si>
  <si>
    <t>Incidence of financial assets</t>
  </si>
  <si>
    <t>Structure of assets</t>
  </si>
  <si>
    <t>Incidence of working assets</t>
  </si>
  <si>
    <t>Incidence of derivative and securities assets</t>
  </si>
  <si>
    <t>Earning Per Share</t>
  </si>
  <si>
    <t>Price Earnings per Share</t>
  </si>
  <si>
    <t>Dividend Yield</t>
  </si>
  <si>
    <t>Payout Ratio</t>
  </si>
  <si>
    <t>Attivo la netto delle working liabilities</t>
  </si>
  <si>
    <t>Debiti finanziari</t>
  </si>
  <si>
    <t>Costo delle materie e dei servizi</t>
  </si>
  <si>
    <t>Costi calcolati</t>
  </si>
  <si>
    <t>Costi della gestione finanziaria</t>
  </si>
  <si>
    <t>Attivo corrente al netto delle rimanenze</t>
  </si>
  <si>
    <t>Capitale consolidato</t>
  </si>
  <si>
    <t>working liabilities</t>
  </si>
  <si>
    <t>working asset</t>
  </si>
  <si>
    <t>free cash flow</t>
  </si>
  <si>
    <t>Fondi</t>
  </si>
  <si>
    <t>WORK_ASSET</t>
  </si>
  <si>
    <t>WORKLIAB</t>
  </si>
  <si>
    <t>ASSET_NETWORKLIAB</t>
  </si>
  <si>
    <t>INTAN</t>
  </si>
  <si>
    <t>AVG_TOT_ASSET</t>
  </si>
  <si>
    <t>CAP_CONS</t>
  </si>
  <si>
    <t>FIN_DEB</t>
  </si>
  <si>
    <t>TOT_PROVISION</t>
  </si>
  <si>
    <t>TOT_REVENUE</t>
  </si>
  <si>
    <t>TOT_EXP</t>
  </si>
  <si>
    <t>GOODSERV</t>
  </si>
  <si>
    <t>Costi ammortamenti e svalutazioni</t>
  </si>
  <si>
    <t>AMMDEP_COST</t>
  </si>
  <si>
    <t>TOT_FIN_COST</t>
  </si>
  <si>
    <t>CASH_FLOW</t>
  </si>
  <si>
    <t>MARKETCAP</t>
  </si>
  <si>
    <t>RET_EARNING</t>
  </si>
  <si>
    <t>VALUE_ADDED</t>
  </si>
  <si>
    <t>VALUE_ADJ</t>
  </si>
  <si>
    <t>Capitale circolante</t>
  </si>
  <si>
    <t xml:space="preserve">Attività finanziarie   </t>
  </si>
  <si>
    <t>FIN_ASSET</t>
  </si>
  <si>
    <t>Financial asset</t>
  </si>
  <si>
    <t>Current asset net of inventories</t>
  </si>
  <si>
    <t>Asset net of working liabilities</t>
  </si>
  <si>
    <t>Attività immateriali</t>
  </si>
  <si>
    <t>Intangibles</t>
  </si>
  <si>
    <t>Consolidated Fund</t>
  </si>
  <si>
    <t>Passivo circolante</t>
  </si>
  <si>
    <t>Financial debt</t>
  </si>
  <si>
    <t>Total costs</t>
  </si>
  <si>
    <t>Total revenues</t>
  </si>
  <si>
    <t>Good and service costs</t>
  </si>
  <si>
    <t>Depreciation and ammortization costs</t>
  </si>
  <si>
    <t>Cash flow complessivo della gestione</t>
  </si>
  <si>
    <t>Reteined earning</t>
  </si>
  <si>
    <t>Value added adjusted</t>
  </si>
  <si>
    <t>Value added</t>
  </si>
  <si>
    <t>Attività operative adj</t>
  </si>
  <si>
    <t>Passività operative adj</t>
  </si>
  <si>
    <t>Operating asset adjusted</t>
  </si>
  <si>
    <t>Operating liabilities adjusted</t>
  </si>
  <si>
    <t>Ricavi totali (gestioen operativa e finanziaria) adj</t>
  </si>
  <si>
    <t>Costi totali adj</t>
  </si>
  <si>
    <t>Earning Per Share Continued</t>
  </si>
  <si>
    <t>EPS_CONT</t>
  </si>
  <si>
    <t>NET_INC_COP/N_SHERES</t>
  </si>
  <si>
    <t>EBIT</t>
  </si>
  <si>
    <t xml:space="preserve">EBIT  </t>
  </si>
  <si>
    <t>Risultato al netto delle imposte e degli interessi passivi</t>
  </si>
  <si>
    <t>EBIT/ASSET_NETWORKLIAB</t>
  </si>
  <si>
    <t>NET_INC/AVG_TOT_ASSET</t>
  </si>
  <si>
    <t>FIN_EXP/FIN_DEB</t>
  </si>
  <si>
    <t>AVG_INVENTORIES</t>
  </si>
  <si>
    <t>AVG_TRADE_REC</t>
  </si>
  <si>
    <t>GOODSERV/AVG_TRADELIAB</t>
  </si>
  <si>
    <t>AVG_TRADELIAB</t>
  </si>
  <si>
    <t>DUR_INVENT+DUR_REC+DUR_PAY</t>
  </si>
  <si>
    <t>AMMDEPRO_COST</t>
  </si>
  <si>
    <t>Non financial cost</t>
  </si>
  <si>
    <t>Total financial costs</t>
  </si>
  <si>
    <t>AMMDEPRO_COST/TOT_OP_REV</t>
  </si>
  <si>
    <t>ACC/TOT_EXP</t>
  </si>
  <si>
    <t>TOT_FIN_COST/TOT_EXP</t>
  </si>
  <si>
    <t>INC_TAX/TOT_EXP</t>
  </si>
  <si>
    <t>AMMDEP_COST/TOT_EXP</t>
  </si>
  <si>
    <t>ACC</t>
  </si>
  <si>
    <t>Incidence of other costs</t>
  </si>
  <si>
    <t>OTH_OP_COSTS/TOT_EXP</t>
  </si>
  <si>
    <t>CURRAS_NETINV</t>
  </si>
  <si>
    <t>CURRAS_NETINV/TOT_CURR_LIAB</t>
  </si>
  <si>
    <t>CAP_CONS-TOT_N_CURR_AS</t>
  </si>
  <si>
    <t>CURRAS_NETINV-TOT_CURR_LIAB</t>
  </si>
  <si>
    <t>TOT_PROVISION/TOT_EQT_LIAB</t>
  </si>
  <si>
    <t>Incidence of operating liabilities</t>
  </si>
  <si>
    <t>INC_OPLIAB</t>
  </si>
  <si>
    <t>OP_LIAB/TOT_EQT_LIAB</t>
  </si>
  <si>
    <t>INTAN/TOT_ASSET</t>
  </si>
  <si>
    <t>PR_PL_EQ/TOT_ASSET</t>
  </si>
  <si>
    <t>WORK_ASSET/TOT_ASSET</t>
  </si>
  <si>
    <t>FIN_MARK</t>
  </si>
  <si>
    <t>Remunerazione dei mercati finanziari</t>
  </si>
  <si>
    <t>Financial market remuneration</t>
  </si>
  <si>
    <t>FIN_MARK/VALUE_ADDED</t>
  </si>
  <si>
    <t>VALUE ADDED ADJUSTED PER EMPLOYEE</t>
  </si>
  <si>
    <t>VAL_ADDADJ_EMPLOYE</t>
  </si>
  <si>
    <t>VALUE_ADJ/N_EMPL</t>
  </si>
  <si>
    <t>TOT_LIAB</t>
  </si>
  <si>
    <t>Passività totali</t>
  </si>
  <si>
    <t xml:space="preserve">total liabilities    </t>
  </si>
  <si>
    <t>TOT_N_CURR_LIAB</t>
  </si>
  <si>
    <t>EV</t>
  </si>
  <si>
    <t>Enterprice Value</t>
  </si>
  <si>
    <t>Earning per share</t>
  </si>
  <si>
    <t>Earning per share continued</t>
  </si>
  <si>
    <t>Valore di libro di una azione</t>
  </si>
  <si>
    <t>EV sales</t>
  </si>
  <si>
    <t>EV_SALES</t>
  </si>
  <si>
    <t>EV//TOT_OP_REV</t>
  </si>
  <si>
    <t>EV_EBIT</t>
  </si>
  <si>
    <t>EV/EBIT</t>
  </si>
  <si>
    <t>EV Ebit</t>
  </si>
  <si>
    <t>EV Ebitda</t>
  </si>
  <si>
    <t>EV_EBITDA</t>
  </si>
  <si>
    <t>EV/EBITDA</t>
  </si>
  <si>
    <t>Anno t+4</t>
  </si>
  <si>
    <t>Capitalizzazione di mercato (fonte borsa italiana alla data di svolgimento del caso)</t>
  </si>
  <si>
    <t>Utile destinato a riserva</t>
  </si>
  <si>
    <t>Valore aggiunto</t>
  </si>
  <si>
    <t>Valore aggiunto adjusted</t>
  </si>
  <si>
    <t>ATTENZIONE!!! COMPILARE IL PRESENTE MODULO TENENDO CONTO DELLE ISTRUZIONI CONTENUTE NEL MODULO ONLINE</t>
  </si>
  <si>
    <t>investimenti medi</t>
  </si>
  <si>
    <t>Riserve di Utili e altre componenti di patrimonio netto incluso il capitale e riserve di terzi (in migliaia di €)</t>
  </si>
  <si>
    <t>Utile per azione (N_SHARES/NET_INC) (in € migliaia)</t>
  </si>
  <si>
    <t>Dividendo per azione ordinaria deliberato dagli amministratori sull'utile conseguito nell'anno di analisi (in unità di €)</t>
  </si>
  <si>
    <t>Dividendi complessivi (distribuiti) (in unità di €)</t>
  </si>
  <si>
    <t>Dividendo per azione ordinaria distribuito nell'anno di analisi, sull'utile dell'esercizio precendente (in unità di €)</t>
  </si>
  <si>
    <t>Book value per share (in unità di €)</t>
  </si>
  <si>
    <t>Enterprice Value (in unità di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</si>
</sst>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 #,##0.00_-;_-* &quot;-&quot;??_-;_-@_-"/>
    <numFmt numFmtId="165" formatCode="0.000"/>
    <numFmt numFmtId="166" formatCode="_-* #,##0.000_-;\-* #,##0.000_-;_-* &quot;-&quot;??_-;_-@_-"/>
    <numFmt numFmtId="167" formatCode="_-* #,##0.0_-;\-* #,##0.0_-;_-* &quot;-&quot;??_-;_-@_-"/>
    <numFmt numFmtId="168" formatCode="_-* #,##0_-;\-* #,##0_-;_-* &quot;-&quot;??_-;_-@_-"/>
    <numFmt numFmtId="169" formatCode="0.0000"/>
    <numFmt numFmtId="170" formatCode="0.00000"/>
    <numFmt numFmtId="171" formatCode="_-* #,##0.0000_-;\-* #,##0.0000_-;_-* &quot;-&quot;??_-;_-@_-"/>
    <numFmt numFmtId="172" formatCode="_-* #,##0.0000000_-;\-* #,##0.0000000_-;_-* &quot;-&quot;??_-;_-@_-"/>
  </numFmts>
  <fonts count="39" x14ac:knownFonts="1">
    <font>
      <sz val="12"/>
      <color theme="1"/>
      <name val="Calibri"/>
      <family val="2"/>
      <scheme val="minor"/>
    </font>
    <font>
      <sz val="12"/>
      <color theme="1"/>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1"/>
      <color indexed="8"/>
      <name val="Calibri"/>
      <family val="2"/>
    </font>
    <font>
      <sz val="11"/>
      <color theme="1"/>
      <name val="Calibri"/>
      <family val="2"/>
      <scheme val="minor"/>
    </font>
    <font>
      <sz val="12"/>
      <color indexed="8"/>
      <name val="Calibri"/>
      <family val="2"/>
    </font>
    <font>
      <b/>
      <i/>
      <sz val="11"/>
      <color indexed="8"/>
      <name val="Calibri"/>
      <family val="2"/>
    </font>
    <font>
      <sz val="12"/>
      <color theme="1"/>
      <name val="Calibri"/>
      <family val="2"/>
    </font>
    <font>
      <b/>
      <i/>
      <sz val="11"/>
      <color theme="1"/>
      <name val="Calibri"/>
      <family val="2"/>
    </font>
    <font>
      <i/>
      <sz val="11"/>
      <color indexed="8"/>
      <name val="Calibri"/>
      <family val="2"/>
    </font>
    <font>
      <sz val="14"/>
      <color theme="1"/>
      <name val="Calibri"/>
    </font>
    <font>
      <b/>
      <sz val="14"/>
      <color indexed="8"/>
      <name val="Calibri"/>
    </font>
    <font>
      <b/>
      <sz val="16"/>
      <color theme="1"/>
      <name val="Calibri"/>
      <scheme val="minor"/>
    </font>
    <font>
      <i/>
      <u/>
      <sz val="12"/>
      <color theme="1"/>
      <name val="Calibri"/>
      <scheme val="minor"/>
    </font>
    <font>
      <sz val="8"/>
      <name val="Calibri"/>
      <family val="2"/>
      <scheme val="minor"/>
    </font>
    <font>
      <b/>
      <sz val="9"/>
      <color indexed="81"/>
      <name val="Calibri"/>
      <family val="2"/>
    </font>
    <font>
      <b/>
      <sz val="14"/>
      <color theme="1"/>
      <name val="Calibri"/>
    </font>
    <font>
      <b/>
      <sz val="16"/>
      <color rgb="FFFF0000"/>
      <name val="Calibri"/>
      <scheme val="minor"/>
    </font>
    <font>
      <b/>
      <sz val="12"/>
      <color rgb="FFFF0000"/>
      <name val="Calibri"/>
      <scheme val="minor"/>
    </font>
    <font>
      <sz val="10"/>
      <color theme="1"/>
      <name val="Calibri"/>
      <scheme val="minor"/>
    </font>
    <font>
      <i/>
      <sz val="11"/>
      <color theme="1"/>
      <name val="Calibri"/>
      <scheme val="minor"/>
    </font>
    <font>
      <b/>
      <i/>
      <sz val="11"/>
      <color theme="1"/>
      <name val="Calibri"/>
      <scheme val="minor"/>
    </font>
    <font>
      <sz val="12"/>
      <color theme="0"/>
      <name val="Calibri"/>
      <family val="2"/>
      <scheme val="minor"/>
    </font>
    <font>
      <b/>
      <sz val="11"/>
      <color theme="1"/>
      <name val="Calibri"/>
      <scheme val="minor"/>
    </font>
    <font>
      <b/>
      <sz val="10"/>
      <color theme="1"/>
      <name val="Calibri"/>
      <scheme val="minor"/>
    </font>
    <font>
      <i/>
      <u/>
      <sz val="10"/>
      <color theme="1"/>
      <name val="Calibri"/>
      <scheme val="minor"/>
    </font>
    <font>
      <i/>
      <sz val="10"/>
      <color theme="1"/>
      <name val="Calibri"/>
      <scheme val="minor"/>
    </font>
    <font>
      <i/>
      <sz val="11"/>
      <color theme="1"/>
      <name val="Calibri"/>
    </font>
    <font>
      <sz val="10"/>
      <color theme="0"/>
      <name val="Calibri"/>
      <scheme val="minor"/>
    </font>
    <font>
      <i/>
      <u/>
      <sz val="12"/>
      <color theme="0"/>
      <name val="Calibri"/>
      <scheme val="minor"/>
    </font>
    <font>
      <i/>
      <u/>
      <sz val="10"/>
      <color theme="0"/>
      <name val="Calibri"/>
      <scheme val="minor"/>
    </font>
    <font>
      <sz val="10"/>
      <color theme="1"/>
      <name val="Calibri"/>
      <family val="2"/>
      <scheme val="minor"/>
    </font>
    <font>
      <i/>
      <sz val="12"/>
      <color theme="1"/>
      <name val="Calibri"/>
      <scheme val="minor"/>
    </font>
    <font>
      <b/>
      <sz val="12"/>
      <color theme="0"/>
      <name val="Calibri"/>
      <family val="2"/>
      <scheme val="minor"/>
    </font>
    <font>
      <u/>
      <sz val="10.45"/>
      <color theme="10"/>
      <name val="Calibri"/>
      <family val="2"/>
    </font>
    <font>
      <i/>
      <u/>
      <sz val="10"/>
      <name val="Calibri"/>
      <family val="2"/>
      <scheme val="minor"/>
    </font>
  </fonts>
  <fills count="2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theme="5"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499984740745262"/>
        <bgColor indexed="64"/>
      </patternFill>
    </fill>
    <fill>
      <patternFill patternType="solid">
        <fgColor rgb="FFFF0000"/>
        <bgColor indexed="64"/>
      </patternFill>
    </fill>
    <fill>
      <patternFill patternType="solid">
        <fgColor rgb="FF800000"/>
        <bgColor indexed="64"/>
      </patternFill>
    </fill>
  </fills>
  <borders count="67">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top style="thin">
        <color auto="1"/>
      </top>
      <bottom style="thin">
        <color auto="1"/>
      </bottom>
      <diagonal/>
    </border>
    <border>
      <left style="medium">
        <color auto="1"/>
      </left>
      <right style="thin">
        <color auto="1"/>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style="medium">
        <color auto="1"/>
      </bottom>
      <diagonal/>
    </border>
    <border>
      <left style="medium">
        <color auto="1"/>
      </left>
      <right style="medium">
        <color auto="1"/>
      </right>
      <top/>
      <bottom style="hair">
        <color auto="1"/>
      </bottom>
      <diagonal/>
    </border>
    <border>
      <left style="medium">
        <color auto="1"/>
      </left>
      <right style="medium">
        <color auto="1"/>
      </right>
      <top style="hair">
        <color auto="1"/>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medium">
        <color auto="1"/>
      </top>
      <bottom/>
      <diagonal/>
    </border>
    <border>
      <left style="thin">
        <color auto="1"/>
      </left>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medium">
        <color auto="1"/>
      </left>
      <right/>
      <top style="medium">
        <color auto="1"/>
      </top>
      <bottom style="thin">
        <color auto="1"/>
      </bottom>
      <diagonal/>
    </border>
    <border>
      <left style="medium">
        <color auto="1"/>
      </left>
      <right/>
      <top style="thin">
        <color auto="1"/>
      </top>
      <bottom style="medium">
        <color auto="1"/>
      </bottom>
      <diagonal/>
    </border>
    <border>
      <left style="medium">
        <color auto="1"/>
      </left>
      <right/>
      <top style="thin">
        <color auto="1"/>
      </top>
      <bottom/>
      <diagonal/>
    </border>
    <border>
      <left style="medium">
        <color auto="1"/>
      </left>
      <right style="medium">
        <color auto="1"/>
      </right>
      <top style="medium">
        <color auto="1"/>
      </top>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top style="medium">
        <color auto="1"/>
      </top>
      <bottom style="hair">
        <color auto="1"/>
      </bottom>
      <diagonal/>
    </border>
    <border>
      <left style="medium">
        <color auto="1"/>
      </left>
      <right/>
      <top style="hair">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medium">
        <color auto="1"/>
      </top>
      <bottom style="thin">
        <color auto="1"/>
      </bottom>
      <diagonal/>
    </border>
    <border>
      <left/>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right/>
      <top style="thin">
        <color auto="1"/>
      </top>
      <bottom/>
      <diagonal/>
    </border>
    <border>
      <left/>
      <right/>
      <top/>
      <bottom style="thin">
        <color auto="1"/>
      </bottom>
      <diagonal/>
    </border>
    <border>
      <left/>
      <right style="medium">
        <color auto="1"/>
      </right>
      <top style="medium">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71">
    <xf numFmtId="0" fontId="0" fillId="0" borderId="0"/>
    <xf numFmtId="9" fontId="2"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7"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7" fillId="0" borderId="0" applyNumberFormat="0" applyFill="0" applyBorder="0" applyAlignment="0" applyProtection="0">
      <alignment vertical="top"/>
      <protection locked="0"/>
    </xf>
  </cellStyleXfs>
  <cellXfs count="457">
    <xf numFmtId="0" fontId="0" fillId="0" borderId="0" xfId="0"/>
    <xf numFmtId="0" fontId="0" fillId="0" borderId="0" xfId="0" applyAlignment="1">
      <alignment wrapText="1"/>
    </xf>
    <xf numFmtId="0" fontId="0" fillId="0" borderId="0" xfId="0" applyBorder="1" applyAlignment="1">
      <alignment wrapText="1"/>
    </xf>
    <xf numFmtId="0" fontId="0" fillId="0" borderId="0" xfId="0" applyAlignment="1">
      <alignment horizontal="center"/>
    </xf>
    <xf numFmtId="0" fontId="0" fillId="0" borderId="0" xfId="0" applyAlignment="1">
      <alignment horizontal="center" vertical="center" wrapText="1"/>
    </xf>
    <xf numFmtId="0" fontId="13" fillId="0" borderId="0" xfId="0" applyFont="1"/>
    <xf numFmtId="0" fontId="3" fillId="4" borderId="16"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0" fillId="8" borderId="22" xfId="0" applyFill="1" applyBorder="1" applyAlignment="1">
      <alignment wrapText="1"/>
    </xf>
    <xf numFmtId="0" fontId="0" fillId="8" borderId="23" xfId="0" applyFill="1" applyBorder="1" applyAlignment="1">
      <alignment wrapText="1"/>
    </xf>
    <xf numFmtId="0" fontId="16" fillId="8" borderId="23" xfId="0" applyFont="1" applyFill="1" applyBorder="1" applyAlignment="1">
      <alignment horizontal="right" wrapText="1"/>
    </xf>
    <xf numFmtId="0" fontId="3" fillId="8" borderId="27" xfId="0" applyFont="1" applyFill="1" applyBorder="1" applyAlignment="1">
      <alignment horizontal="right" wrapText="1"/>
    </xf>
    <xf numFmtId="0" fontId="3" fillId="0" borderId="10" xfId="0" applyFont="1" applyBorder="1" applyAlignment="1">
      <alignment horizontal="center" vertical="center" wrapText="1"/>
    </xf>
    <xf numFmtId="0" fontId="3" fillId="0" borderId="29" xfId="0" applyFont="1" applyBorder="1" applyAlignment="1">
      <alignment horizontal="center" vertical="center" wrapText="1"/>
    </xf>
    <xf numFmtId="0" fontId="3" fillId="3" borderId="23" xfId="0" applyFont="1" applyFill="1" applyBorder="1" applyAlignment="1">
      <alignment horizontal="right" wrapText="1"/>
    </xf>
    <xf numFmtId="0" fontId="0" fillId="6" borderId="23" xfId="0" applyFill="1" applyBorder="1" applyAlignment="1">
      <alignment wrapText="1"/>
    </xf>
    <xf numFmtId="0" fontId="0" fillId="7" borderId="23" xfId="0" applyFill="1" applyBorder="1" applyAlignment="1">
      <alignment wrapText="1"/>
    </xf>
    <xf numFmtId="0" fontId="0" fillId="9" borderId="23" xfId="0" applyFill="1" applyBorder="1" applyAlignment="1">
      <alignment wrapText="1"/>
    </xf>
    <xf numFmtId="0" fontId="0" fillId="9" borderId="22" xfId="0" applyFill="1" applyBorder="1" applyAlignment="1">
      <alignment wrapText="1"/>
    </xf>
    <xf numFmtId="0" fontId="0" fillId="10" borderId="23" xfId="0" applyFill="1" applyBorder="1" applyAlignment="1">
      <alignment wrapText="1"/>
    </xf>
    <xf numFmtId="0" fontId="0" fillId="11" borderId="23" xfId="0" applyFill="1" applyBorder="1" applyAlignment="1">
      <alignment wrapText="1"/>
    </xf>
    <xf numFmtId="0" fontId="0" fillId="12" borderId="23" xfId="0" applyFill="1" applyBorder="1" applyAlignment="1">
      <alignment wrapText="1"/>
    </xf>
    <xf numFmtId="0" fontId="0" fillId="10" borderId="22" xfId="0" applyFill="1" applyBorder="1" applyAlignment="1">
      <alignment wrapText="1"/>
    </xf>
    <xf numFmtId="0" fontId="0" fillId="10" borderId="24" xfId="0" applyFill="1" applyBorder="1" applyAlignment="1">
      <alignment wrapText="1"/>
    </xf>
    <xf numFmtId="0" fontId="0" fillId="11" borderId="22" xfId="0" applyFill="1" applyBorder="1" applyAlignment="1">
      <alignment wrapText="1"/>
    </xf>
    <xf numFmtId="0" fontId="8" fillId="0" borderId="36" xfId="4" applyFont="1" applyFill="1" applyBorder="1" applyAlignment="1">
      <alignment horizontal="center" vertical="center" wrapText="1"/>
    </xf>
    <xf numFmtId="0" fontId="8" fillId="0" borderId="21" xfId="4" applyFont="1" applyFill="1" applyBorder="1" applyAlignment="1">
      <alignment horizontal="center" vertical="center" wrapText="1"/>
    </xf>
    <xf numFmtId="0" fontId="8" fillId="0" borderId="37" xfId="4" applyFont="1" applyFill="1" applyBorder="1" applyAlignment="1">
      <alignment horizontal="center" vertical="center" wrapText="1"/>
    </xf>
    <xf numFmtId="0" fontId="8" fillId="0" borderId="20" xfId="4" applyFont="1" applyFill="1" applyBorder="1" applyAlignment="1">
      <alignment horizontal="center" vertical="center" wrapText="1"/>
    </xf>
    <xf numFmtId="0" fontId="8" fillId="0" borderId="38" xfId="4"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0" xfId="0" applyFont="1" applyFill="1" applyBorder="1" applyAlignment="1">
      <alignment horizontal="center" wrapText="1"/>
    </xf>
    <xf numFmtId="10" fontId="8" fillId="2" borderId="0" xfId="1" applyNumberFormat="1" applyFont="1" applyFill="1" applyBorder="1" applyAlignment="1">
      <alignment horizontal="right" vertical="center" wrapText="1"/>
    </xf>
    <xf numFmtId="0" fontId="0" fillId="12" borderId="22" xfId="0" applyFill="1" applyBorder="1" applyAlignment="1">
      <alignment wrapText="1"/>
    </xf>
    <xf numFmtId="0" fontId="8" fillId="11" borderId="40" xfId="4" applyFont="1" applyFill="1" applyBorder="1" applyAlignment="1">
      <alignment horizontal="left" vertical="center" wrapText="1"/>
    </xf>
    <xf numFmtId="0" fontId="9" fillId="11" borderId="11" xfId="4" applyFont="1" applyFill="1" applyBorder="1" applyAlignment="1">
      <alignment horizontal="center" wrapText="1"/>
    </xf>
    <xf numFmtId="0" fontId="8" fillId="11" borderId="7" xfId="4" applyFont="1" applyFill="1" applyBorder="1" applyAlignment="1">
      <alignment horizontal="left" vertical="center" wrapText="1"/>
    </xf>
    <xf numFmtId="0" fontId="9" fillId="11" borderId="3" xfId="4" applyFont="1" applyFill="1" applyBorder="1" applyAlignment="1">
      <alignment horizontal="center" wrapText="1"/>
    </xf>
    <xf numFmtId="0" fontId="8" fillId="11" borderId="41" xfId="4" applyFont="1" applyFill="1" applyBorder="1" applyAlignment="1">
      <alignment horizontal="left" vertical="center" wrapText="1"/>
    </xf>
    <xf numFmtId="0" fontId="9" fillId="11" borderId="14" xfId="4" applyFont="1" applyFill="1" applyBorder="1" applyAlignment="1">
      <alignment horizontal="center" wrapText="1"/>
    </xf>
    <xf numFmtId="0" fontId="3" fillId="4" borderId="32" xfId="0" applyFont="1" applyFill="1" applyBorder="1" applyAlignment="1">
      <alignment horizontal="center" vertical="center" wrapText="1"/>
    </xf>
    <xf numFmtId="0" fontId="21" fillId="4" borderId="18" xfId="0" applyFont="1" applyFill="1" applyBorder="1" applyAlignment="1">
      <alignment horizontal="center" wrapText="1"/>
    </xf>
    <xf numFmtId="0" fontId="21" fillId="4" borderId="33" xfId="0" applyFont="1" applyFill="1" applyBorder="1" applyAlignment="1">
      <alignment horizontal="center" wrapText="1"/>
    </xf>
    <xf numFmtId="0" fontId="21" fillId="5" borderId="18" xfId="0" applyFont="1" applyFill="1" applyBorder="1" applyAlignment="1">
      <alignment horizontal="center" wrapText="1"/>
    </xf>
    <xf numFmtId="0" fontId="21" fillId="5" borderId="19" xfId="0" applyFont="1" applyFill="1" applyBorder="1" applyAlignment="1">
      <alignment horizontal="center" wrapText="1"/>
    </xf>
    <xf numFmtId="0" fontId="15" fillId="2" borderId="16" xfId="0" applyFont="1" applyFill="1" applyBorder="1" applyAlignment="1">
      <alignment horizontal="center" vertical="center" wrapText="1"/>
    </xf>
    <xf numFmtId="0" fontId="20" fillId="2" borderId="18" xfId="0" applyFont="1" applyFill="1" applyBorder="1" applyAlignment="1">
      <alignment horizontal="center" wrapText="1"/>
    </xf>
    <xf numFmtId="0" fontId="0" fillId="0" borderId="0" xfId="0" applyBorder="1" applyAlignment="1">
      <alignment horizontal="center"/>
    </xf>
    <xf numFmtId="168" fontId="3" fillId="0" borderId="10" xfId="71" applyNumberFormat="1" applyFont="1" applyBorder="1" applyAlignment="1">
      <alignment horizontal="center" vertical="center" wrapText="1"/>
    </xf>
    <xf numFmtId="168" fontId="3" fillId="3" borderId="23" xfId="71" applyNumberFormat="1" applyFont="1" applyFill="1" applyBorder="1" applyAlignment="1">
      <alignment horizontal="right" wrapText="1"/>
    </xf>
    <xf numFmtId="167" fontId="8" fillId="4" borderId="11" xfId="71" applyNumberFormat="1" applyFont="1" applyFill="1" applyBorder="1" applyAlignment="1">
      <alignment horizontal="right" vertical="center" wrapText="1"/>
    </xf>
    <xf numFmtId="167" fontId="8" fillId="4" borderId="3" xfId="71" applyNumberFormat="1" applyFont="1" applyFill="1" applyBorder="1" applyAlignment="1">
      <alignment horizontal="right" vertical="center" wrapText="1"/>
    </xf>
    <xf numFmtId="167" fontId="8" fillId="4" borderId="14" xfId="71" applyNumberFormat="1" applyFont="1" applyFill="1" applyBorder="1" applyAlignment="1">
      <alignment horizontal="right" vertical="center" wrapText="1"/>
    </xf>
    <xf numFmtId="167" fontId="8" fillId="4" borderId="6" xfId="71" applyNumberFormat="1" applyFont="1" applyFill="1" applyBorder="1" applyAlignment="1">
      <alignment horizontal="right" vertical="center" wrapText="1"/>
    </xf>
    <xf numFmtId="167" fontId="8" fillId="4" borderId="5" xfId="71" applyNumberFormat="1" applyFont="1" applyFill="1" applyBorder="1" applyAlignment="1">
      <alignment horizontal="right" vertical="center" wrapText="1"/>
    </xf>
    <xf numFmtId="168" fontId="8" fillId="5" borderId="11" xfId="71" applyNumberFormat="1" applyFont="1" applyFill="1" applyBorder="1" applyAlignment="1">
      <alignment horizontal="right" vertical="center" wrapText="1"/>
    </xf>
    <xf numFmtId="168" fontId="8" fillId="5" borderId="12" xfId="71" applyNumberFormat="1" applyFont="1" applyFill="1" applyBorder="1" applyAlignment="1">
      <alignment horizontal="right" vertical="center" wrapText="1"/>
    </xf>
    <xf numFmtId="168" fontId="8" fillId="5" borderId="3" xfId="71" applyNumberFormat="1" applyFont="1" applyFill="1" applyBorder="1" applyAlignment="1">
      <alignment horizontal="right" vertical="center" wrapText="1"/>
    </xf>
    <xf numFmtId="168" fontId="8" fillId="5" borderId="13" xfId="71" applyNumberFormat="1" applyFont="1" applyFill="1" applyBorder="1" applyAlignment="1">
      <alignment horizontal="right" vertical="center" wrapText="1"/>
    </xf>
    <xf numFmtId="168" fontId="8" fillId="5" borderId="14" xfId="71" applyNumberFormat="1" applyFont="1" applyFill="1" applyBorder="1" applyAlignment="1">
      <alignment horizontal="right" vertical="center" wrapText="1"/>
    </xf>
    <xf numFmtId="168" fontId="8" fillId="5" borderId="15" xfId="71" applyNumberFormat="1" applyFont="1" applyFill="1" applyBorder="1" applyAlignment="1">
      <alignment horizontal="right" vertical="center" wrapText="1"/>
    </xf>
    <xf numFmtId="168" fontId="8" fillId="5" borderId="6" xfId="71" applyNumberFormat="1" applyFont="1" applyFill="1" applyBorder="1" applyAlignment="1">
      <alignment horizontal="right" vertical="center" wrapText="1"/>
    </xf>
    <xf numFmtId="168" fontId="8" fillId="5" borderId="34" xfId="71" applyNumberFormat="1" applyFont="1" applyFill="1" applyBorder="1" applyAlignment="1">
      <alignment horizontal="right" vertical="center" wrapText="1"/>
    </xf>
    <xf numFmtId="168" fontId="8" fillId="5" borderId="5" xfId="71" applyNumberFormat="1" applyFont="1" applyFill="1" applyBorder="1" applyAlignment="1">
      <alignment horizontal="right" vertical="center" wrapText="1"/>
    </xf>
    <xf numFmtId="168" fontId="8" fillId="5" borderId="35" xfId="71" applyNumberFormat="1" applyFont="1" applyFill="1" applyBorder="1" applyAlignment="1">
      <alignment horizontal="right" vertical="center" wrapText="1"/>
    </xf>
    <xf numFmtId="0" fontId="23" fillId="12" borderId="23" xfId="0" applyFont="1" applyFill="1" applyBorder="1" applyAlignment="1">
      <alignment horizontal="right" wrapText="1"/>
    </xf>
    <xf numFmtId="0" fontId="3" fillId="3" borderId="22" xfId="0" applyFont="1" applyFill="1" applyBorder="1" applyAlignment="1">
      <alignment horizontal="right" wrapText="1"/>
    </xf>
    <xf numFmtId="168" fontId="3" fillId="3" borderId="22" xfId="71" applyNumberFormat="1" applyFont="1" applyFill="1" applyBorder="1" applyAlignment="1">
      <alignment horizontal="right" wrapText="1"/>
    </xf>
    <xf numFmtId="0" fontId="3" fillId="13" borderId="31" xfId="0" applyFont="1" applyFill="1" applyBorder="1" applyAlignment="1">
      <alignment horizontal="right" wrapText="1"/>
    </xf>
    <xf numFmtId="168" fontId="3" fillId="13" borderId="31" xfId="71" applyNumberFormat="1" applyFont="1" applyFill="1" applyBorder="1" applyAlignment="1">
      <alignment horizontal="right" wrapText="1"/>
    </xf>
    <xf numFmtId="0" fontId="0" fillId="12" borderId="23" xfId="0" quotePrefix="1" applyFill="1" applyBorder="1" applyAlignment="1">
      <alignment wrapText="1"/>
    </xf>
    <xf numFmtId="0" fontId="23" fillId="12" borderId="23" xfId="0" quotePrefix="1" applyFont="1" applyFill="1" applyBorder="1" applyAlignment="1">
      <alignment horizontal="right" wrapText="1"/>
    </xf>
    <xf numFmtId="0" fontId="19" fillId="7" borderId="42" xfId="0" applyFont="1" applyFill="1" applyBorder="1"/>
    <xf numFmtId="168" fontId="0" fillId="0" borderId="0" xfId="71" applyNumberFormat="1" applyFont="1" applyAlignment="1">
      <alignment wrapText="1"/>
    </xf>
    <xf numFmtId="168" fontId="0" fillId="0" borderId="23" xfId="71" applyNumberFormat="1" applyFont="1" applyBorder="1" applyAlignment="1">
      <alignment wrapText="1"/>
    </xf>
    <xf numFmtId="166" fontId="0" fillId="0" borderId="23" xfId="71" applyNumberFormat="1" applyFont="1" applyBorder="1" applyAlignment="1">
      <alignment wrapText="1"/>
    </xf>
    <xf numFmtId="168" fontId="0" fillId="0" borderId="22" xfId="71" applyNumberFormat="1" applyFont="1" applyBorder="1" applyAlignment="1">
      <alignment wrapText="1"/>
    </xf>
    <xf numFmtId="168" fontId="0" fillId="0" borderId="24" xfId="71" applyNumberFormat="1" applyFont="1" applyBorder="1" applyAlignment="1">
      <alignment wrapText="1"/>
    </xf>
    <xf numFmtId="168" fontId="0" fillId="0" borderId="27" xfId="71" applyNumberFormat="1" applyFont="1" applyBorder="1" applyAlignment="1">
      <alignment wrapText="1"/>
    </xf>
    <xf numFmtId="0" fontId="3" fillId="0" borderId="23" xfId="0" quotePrefix="1" applyFont="1" applyBorder="1" applyAlignment="1">
      <alignment horizontal="center" wrapText="1"/>
    </xf>
    <xf numFmtId="0" fontId="24" fillId="0" borderId="23" xfId="0" quotePrefix="1" applyFont="1" applyBorder="1" applyAlignment="1">
      <alignment horizontal="center" wrapText="1"/>
    </xf>
    <xf numFmtId="168" fontId="23" fillId="0" borderId="23" xfId="71" applyNumberFormat="1" applyFont="1" applyBorder="1" applyAlignment="1">
      <alignment wrapText="1"/>
    </xf>
    <xf numFmtId="0" fontId="22" fillId="0" borderId="0" xfId="0" applyFont="1" applyBorder="1" applyAlignment="1">
      <alignment wrapText="1"/>
    </xf>
    <xf numFmtId="0" fontId="26" fillId="0" borderId="10" xfId="0" applyFont="1" applyBorder="1" applyAlignment="1">
      <alignment horizontal="center" vertical="center" wrapText="1"/>
    </xf>
    <xf numFmtId="0" fontId="12" fillId="11" borderId="11" xfId="4" applyFont="1" applyFill="1" applyBorder="1" applyAlignment="1">
      <alignment horizontal="center" wrapText="1"/>
    </xf>
    <xf numFmtId="0" fontId="12" fillId="11" borderId="3" xfId="4" applyFont="1" applyFill="1" applyBorder="1" applyAlignment="1">
      <alignment horizontal="center" wrapText="1"/>
    </xf>
    <xf numFmtId="0" fontId="12" fillId="11" borderId="14" xfId="4" applyFont="1" applyFill="1" applyBorder="1" applyAlignment="1">
      <alignment horizontal="center" wrapText="1"/>
    </xf>
    <xf numFmtId="10" fontId="8" fillId="11" borderId="11" xfId="1" applyNumberFormat="1" applyFont="1" applyFill="1" applyBorder="1" applyAlignment="1">
      <alignment horizontal="right" vertical="center" wrapText="1"/>
    </xf>
    <xf numFmtId="10" fontId="8" fillId="11" borderId="3" xfId="1" applyNumberFormat="1" applyFont="1" applyFill="1" applyBorder="1" applyAlignment="1">
      <alignment horizontal="right" vertical="center" wrapText="1"/>
    </xf>
    <xf numFmtId="10" fontId="8" fillId="11" borderId="14" xfId="1" applyNumberFormat="1" applyFont="1" applyFill="1" applyBorder="1" applyAlignment="1">
      <alignment horizontal="right" vertical="center" wrapText="1"/>
    </xf>
    <xf numFmtId="0" fontId="8" fillId="10" borderId="40" xfId="4" applyFont="1" applyFill="1" applyBorder="1" applyAlignment="1">
      <alignment horizontal="left" vertical="center" wrapText="1"/>
    </xf>
    <xf numFmtId="0" fontId="9" fillId="10" borderId="11" xfId="4" applyFont="1" applyFill="1" applyBorder="1" applyAlignment="1">
      <alignment horizontal="center" wrapText="1"/>
    </xf>
    <xf numFmtId="0" fontId="12" fillId="10" borderId="11" xfId="4" applyFont="1" applyFill="1" applyBorder="1" applyAlignment="1">
      <alignment horizontal="center" wrapText="1"/>
    </xf>
    <xf numFmtId="10" fontId="8" fillId="10" borderId="11" xfId="1" applyNumberFormat="1" applyFont="1" applyFill="1" applyBorder="1" applyAlignment="1">
      <alignment horizontal="right" vertical="center" wrapText="1"/>
    </xf>
    <xf numFmtId="0" fontId="8" fillId="10" borderId="7" xfId="4" applyFont="1" applyFill="1" applyBorder="1" applyAlignment="1">
      <alignment horizontal="left" vertical="center" wrapText="1"/>
    </xf>
    <xf numFmtId="0" fontId="9" fillId="10" borderId="3" xfId="4" applyFont="1" applyFill="1" applyBorder="1" applyAlignment="1">
      <alignment horizontal="center" wrapText="1"/>
    </xf>
    <xf numFmtId="0" fontId="12" fillId="10" borderId="3" xfId="4" applyFont="1" applyFill="1" applyBorder="1" applyAlignment="1">
      <alignment horizontal="center" wrapText="1"/>
    </xf>
    <xf numFmtId="10" fontId="8" fillId="10" borderId="3" xfId="1" applyNumberFormat="1" applyFont="1" applyFill="1" applyBorder="1" applyAlignment="1">
      <alignment horizontal="right" vertical="center" wrapText="1"/>
    </xf>
    <xf numFmtId="0" fontId="8" fillId="10" borderId="41" xfId="4" applyFont="1" applyFill="1" applyBorder="1" applyAlignment="1">
      <alignment horizontal="left" vertical="center" wrapText="1"/>
    </xf>
    <xf numFmtId="0" fontId="9" fillId="10" borderId="14" xfId="4" applyFont="1" applyFill="1" applyBorder="1" applyAlignment="1">
      <alignment horizontal="center" wrapText="1"/>
    </xf>
    <xf numFmtId="0" fontId="12" fillId="10" borderId="14" xfId="4" applyFont="1" applyFill="1" applyBorder="1" applyAlignment="1">
      <alignment horizontal="center" wrapText="1"/>
    </xf>
    <xf numFmtId="10" fontId="8" fillId="10" borderId="14" xfId="1" applyNumberFormat="1" applyFont="1" applyFill="1" applyBorder="1" applyAlignment="1">
      <alignment horizontal="right" vertical="center" wrapText="1"/>
    </xf>
    <xf numFmtId="3" fontId="8" fillId="14" borderId="40" xfId="4" applyNumberFormat="1" applyFont="1" applyFill="1" applyBorder="1" applyAlignment="1">
      <alignment horizontal="left" vertical="center" wrapText="1"/>
    </xf>
    <xf numFmtId="3" fontId="9" fillId="14" borderId="11" xfId="4" applyNumberFormat="1" applyFont="1" applyFill="1" applyBorder="1" applyAlignment="1">
      <alignment horizontal="center" wrapText="1"/>
    </xf>
    <xf numFmtId="3" fontId="12" fillId="14" borderId="11" xfId="4" applyNumberFormat="1" applyFont="1" applyFill="1" applyBorder="1" applyAlignment="1">
      <alignment horizontal="center" wrapText="1"/>
    </xf>
    <xf numFmtId="3" fontId="8" fillId="14" borderId="7" xfId="4" applyNumberFormat="1" applyFont="1" applyFill="1" applyBorder="1" applyAlignment="1">
      <alignment horizontal="left" vertical="center" wrapText="1"/>
    </xf>
    <xf numFmtId="3" fontId="9" fillId="14" borderId="3" xfId="4" applyNumberFormat="1" applyFont="1" applyFill="1" applyBorder="1" applyAlignment="1">
      <alignment horizontal="center" wrapText="1"/>
    </xf>
    <xf numFmtId="0" fontId="8" fillId="14" borderId="7" xfId="4" applyFont="1" applyFill="1" applyBorder="1" applyAlignment="1">
      <alignment horizontal="left" vertical="center" wrapText="1"/>
    </xf>
    <xf numFmtId="0" fontId="9" fillId="14" borderId="3" xfId="4" applyFont="1" applyFill="1" applyBorder="1" applyAlignment="1">
      <alignment horizontal="center" wrapText="1"/>
    </xf>
    <xf numFmtId="0" fontId="12" fillId="14" borderId="3" xfId="4" applyFont="1" applyFill="1" applyBorder="1" applyAlignment="1">
      <alignment horizontal="center" wrapText="1"/>
    </xf>
    <xf numFmtId="0" fontId="8" fillId="5" borderId="7" xfId="4" applyFont="1" applyFill="1" applyBorder="1" applyAlignment="1">
      <alignment horizontal="left" vertical="center" wrapText="1"/>
    </xf>
    <xf numFmtId="0" fontId="9" fillId="5" borderId="3" xfId="4" applyFont="1" applyFill="1" applyBorder="1" applyAlignment="1">
      <alignment horizontal="center" wrapText="1"/>
    </xf>
    <xf numFmtId="10" fontId="8" fillId="5" borderId="3" xfId="1" applyNumberFormat="1" applyFont="1" applyFill="1" applyBorder="1" applyAlignment="1">
      <alignment horizontal="right" vertical="center" wrapText="1"/>
    </xf>
    <xf numFmtId="0" fontId="8" fillId="5" borderId="41" xfId="4" applyFont="1" applyFill="1" applyBorder="1" applyAlignment="1">
      <alignment horizontal="left" vertical="center" wrapText="1"/>
    </xf>
    <xf numFmtId="0" fontId="9" fillId="5" borderId="14" xfId="4" applyFont="1" applyFill="1" applyBorder="1" applyAlignment="1">
      <alignment horizontal="center" wrapText="1"/>
    </xf>
    <xf numFmtId="10" fontId="8" fillId="5" borderId="14" xfId="1" applyNumberFormat="1" applyFont="1" applyFill="1" applyBorder="1" applyAlignment="1">
      <alignment horizontal="right" vertical="center" wrapText="1"/>
    </xf>
    <xf numFmtId="0" fontId="8" fillId="12" borderId="40" xfId="4" applyFont="1" applyFill="1" applyBorder="1" applyAlignment="1">
      <alignment horizontal="left" vertical="center" wrapText="1"/>
    </xf>
    <xf numFmtId="0" fontId="9" fillId="12" borderId="11" xfId="4" applyFont="1" applyFill="1" applyBorder="1" applyAlignment="1">
      <alignment horizontal="center" wrapText="1"/>
    </xf>
    <xf numFmtId="0" fontId="12" fillId="12" borderId="11" xfId="4" applyFont="1" applyFill="1" applyBorder="1" applyAlignment="1">
      <alignment horizontal="center" wrapText="1"/>
    </xf>
    <xf numFmtId="10" fontId="8" fillId="12" borderId="11" xfId="1" applyNumberFormat="1" applyFont="1" applyFill="1" applyBorder="1" applyAlignment="1">
      <alignment horizontal="right" vertical="center" wrapText="1"/>
    </xf>
    <xf numFmtId="0" fontId="8" fillId="12" borderId="7" xfId="4" applyFont="1" applyFill="1" applyBorder="1" applyAlignment="1">
      <alignment horizontal="left" vertical="center" wrapText="1"/>
    </xf>
    <xf numFmtId="0" fontId="9" fillId="12" borderId="3" xfId="4" applyFont="1" applyFill="1" applyBorder="1" applyAlignment="1">
      <alignment horizontal="center" wrapText="1"/>
    </xf>
    <xf numFmtId="0" fontId="12" fillId="12" borderId="3" xfId="4" applyFont="1" applyFill="1" applyBorder="1" applyAlignment="1">
      <alignment horizontal="center" wrapText="1"/>
    </xf>
    <xf numFmtId="10" fontId="8" fillId="12" borderId="3" xfId="1" applyNumberFormat="1" applyFont="1" applyFill="1" applyBorder="1" applyAlignment="1">
      <alignment horizontal="right" vertical="center" wrapText="1"/>
    </xf>
    <xf numFmtId="0" fontId="8" fillId="12" borderId="41" xfId="4" applyFont="1" applyFill="1" applyBorder="1" applyAlignment="1">
      <alignment horizontal="left" vertical="center" wrapText="1"/>
    </xf>
    <xf numFmtId="0" fontId="9" fillId="12" borderId="14" xfId="4" applyFont="1" applyFill="1" applyBorder="1" applyAlignment="1">
      <alignment horizontal="center" wrapText="1"/>
    </xf>
    <xf numFmtId="0" fontId="12" fillId="12" borderId="14" xfId="4" applyFont="1" applyFill="1" applyBorder="1" applyAlignment="1">
      <alignment horizontal="center" wrapText="1"/>
    </xf>
    <xf numFmtId="10" fontId="8" fillId="12" borderId="14" xfId="1" applyNumberFormat="1" applyFont="1" applyFill="1" applyBorder="1" applyAlignment="1">
      <alignment horizontal="right" vertical="center" wrapText="1"/>
    </xf>
    <xf numFmtId="0" fontId="8" fillId="16" borderId="7" xfId="4" applyFont="1" applyFill="1" applyBorder="1" applyAlignment="1">
      <alignment horizontal="left" vertical="center" wrapText="1"/>
    </xf>
    <xf numFmtId="0" fontId="9" fillId="16" borderId="3" xfId="4" applyFont="1" applyFill="1" applyBorder="1" applyAlignment="1">
      <alignment horizontal="center" wrapText="1"/>
    </xf>
    <xf numFmtId="0" fontId="12" fillId="16" borderId="3" xfId="4" applyFont="1" applyFill="1" applyBorder="1" applyAlignment="1">
      <alignment horizontal="center" wrapText="1"/>
    </xf>
    <xf numFmtId="10" fontId="8" fillId="16" borderId="3" xfId="1" applyNumberFormat="1" applyFont="1" applyFill="1" applyBorder="1" applyAlignment="1">
      <alignment horizontal="right" vertical="center" wrapText="1"/>
    </xf>
    <xf numFmtId="0" fontId="8" fillId="16" borderId="41" xfId="4" applyFont="1" applyFill="1" applyBorder="1" applyAlignment="1">
      <alignment horizontal="left" vertical="center" wrapText="1"/>
    </xf>
    <xf numFmtId="0" fontId="8" fillId="8" borderId="8" xfId="4" applyFont="1" applyFill="1" applyBorder="1" applyAlignment="1">
      <alignment horizontal="left" vertical="center" wrapText="1"/>
    </xf>
    <xf numFmtId="0" fontId="9" fillId="8" borderId="6" xfId="4" applyFont="1" applyFill="1" applyBorder="1" applyAlignment="1">
      <alignment horizontal="center" wrapText="1"/>
    </xf>
    <xf numFmtId="0" fontId="12" fillId="8" borderId="6" xfId="4" applyFont="1" applyFill="1" applyBorder="1" applyAlignment="1">
      <alignment horizontal="center" wrapText="1"/>
    </xf>
    <xf numFmtId="10" fontId="8" fillId="8" borderId="6" xfId="1" applyNumberFormat="1" applyFont="1" applyFill="1" applyBorder="1" applyAlignment="1">
      <alignment horizontal="right" vertical="center" wrapText="1"/>
    </xf>
    <xf numFmtId="0" fontId="8" fillId="8" borderId="7" xfId="4" applyFont="1" applyFill="1" applyBorder="1" applyAlignment="1">
      <alignment horizontal="left" vertical="center" wrapText="1"/>
    </xf>
    <xf numFmtId="0" fontId="9" fillId="8" borderId="3" xfId="4" applyFont="1" applyFill="1" applyBorder="1" applyAlignment="1">
      <alignment horizontal="center" wrapText="1"/>
    </xf>
    <xf numFmtId="10" fontId="8" fillId="8" borderId="3" xfId="1" applyNumberFormat="1" applyFont="1" applyFill="1" applyBorder="1" applyAlignment="1">
      <alignment horizontal="right" vertical="center" wrapText="1"/>
    </xf>
    <xf numFmtId="0" fontId="8" fillId="8" borderId="9" xfId="4" applyFont="1" applyFill="1" applyBorder="1" applyAlignment="1">
      <alignment horizontal="left" vertical="center" wrapText="1"/>
    </xf>
    <xf numFmtId="0" fontId="9" fillId="8" borderId="5" xfId="4" applyFont="1" applyFill="1" applyBorder="1" applyAlignment="1">
      <alignment horizontal="center" wrapText="1"/>
    </xf>
    <xf numFmtId="10" fontId="8" fillId="8" borderId="5" xfId="1" applyNumberFormat="1" applyFont="1" applyFill="1" applyBorder="1" applyAlignment="1">
      <alignment horizontal="right" vertical="center" wrapText="1"/>
    </xf>
    <xf numFmtId="167" fontId="8" fillId="4" borderId="11" xfId="71" applyNumberFormat="1" applyFont="1" applyFill="1" applyBorder="1" applyAlignment="1">
      <alignment horizontal="center" vertical="center" wrapText="1"/>
    </xf>
    <xf numFmtId="167" fontId="8" fillId="4" borderId="3" xfId="71" applyNumberFormat="1" applyFont="1" applyFill="1" applyBorder="1" applyAlignment="1">
      <alignment horizontal="center" vertical="center" wrapText="1"/>
    </xf>
    <xf numFmtId="167" fontId="8" fillId="4" borderId="14" xfId="71" applyNumberFormat="1" applyFont="1" applyFill="1" applyBorder="1" applyAlignment="1">
      <alignment horizontal="center" vertical="center" wrapText="1"/>
    </xf>
    <xf numFmtId="167" fontId="8" fillId="4" borderId="6" xfId="71" applyNumberFormat="1" applyFont="1" applyFill="1" applyBorder="1" applyAlignment="1">
      <alignment horizontal="center" vertical="center" wrapText="1"/>
    </xf>
    <xf numFmtId="167" fontId="8" fillId="4" borderId="5" xfId="71" applyNumberFormat="1" applyFont="1" applyFill="1" applyBorder="1" applyAlignment="1">
      <alignment horizontal="center" vertical="center" wrapText="1"/>
    </xf>
    <xf numFmtId="0" fontId="22" fillId="6" borderId="23" xfId="0" applyFont="1" applyFill="1" applyBorder="1" applyAlignment="1">
      <alignment vertical="center" wrapText="1"/>
    </xf>
    <xf numFmtId="0" fontId="22" fillId="7" borderId="23" xfId="0" applyFont="1" applyFill="1" applyBorder="1" applyAlignment="1">
      <alignment vertical="center" wrapText="1"/>
    </xf>
    <xf numFmtId="0" fontId="22" fillId="8" borderId="22" xfId="0" applyFont="1" applyFill="1" applyBorder="1" applyAlignment="1">
      <alignment vertical="center" wrapText="1"/>
    </xf>
    <xf numFmtId="0" fontId="28" fillId="8" borderId="23" xfId="0" applyFont="1" applyFill="1" applyBorder="1" applyAlignment="1">
      <alignment horizontal="right" vertical="center" wrapText="1"/>
    </xf>
    <xf numFmtId="0" fontId="22" fillId="8" borderId="23" xfId="0" applyFont="1" applyFill="1" applyBorder="1" applyAlignment="1">
      <alignment vertical="center" wrapText="1"/>
    </xf>
    <xf numFmtId="0" fontId="27" fillId="3" borderId="23" xfId="0" applyFont="1" applyFill="1" applyBorder="1" applyAlignment="1">
      <alignment horizontal="right" vertical="center" wrapText="1"/>
    </xf>
    <xf numFmtId="0" fontId="27" fillId="8" borderId="27" xfId="0" applyFont="1" applyFill="1" applyBorder="1" applyAlignment="1">
      <alignment horizontal="right" vertical="center" wrapText="1"/>
    </xf>
    <xf numFmtId="0" fontId="27" fillId="3" borderId="22" xfId="0" applyFont="1" applyFill="1" applyBorder="1" applyAlignment="1">
      <alignment horizontal="right" vertical="center" wrapText="1"/>
    </xf>
    <xf numFmtId="0" fontId="22" fillId="9" borderId="23" xfId="0" applyFont="1" applyFill="1" applyBorder="1" applyAlignment="1">
      <alignment vertical="center" wrapText="1"/>
    </xf>
    <xf numFmtId="0" fontId="22" fillId="9" borderId="22" xfId="0" applyFont="1" applyFill="1" applyBorder="1" applyAlignment="1">
      <alignment vertical="center" wrapText="1"/>
    </xf>
    <xf numFmtId="0" fontId="27" fillId="13" borderId="31" xfId="0" applyFont="1" applyFill="1" applyBorder="1" applyAlignment="1">
      <alignment horizontal="right" vertical="center" wrapText="1"/>
    </xf>
    <xf numFmtId="0" fontId="22" fillId="10" borderId="23" xfId="0" applyFont="1" applyFill="1" applyBorder="1" applyAlignment="1">
      <alignment vertical="center" wrapText="1"/>
    </xf>
    <xf numFmtId="0" fontId="22" fillId="10" borderId="24" xfId="0" applyFont="1" applyFill="1" applyBorder="1" applyAlignment="1">
      <alignment vertical="center" wrapText="1"/>
    </xf>
    <xf numFmtId="0" fontId="22" fillId="11" borderId="23" xfId="0" applyFont="1" applyFill="1" applyBorder="1" applyAlignment="1">
      <alignment vertical="center" wrapText="1"/>
    </xf>
    <xf numFmtId="0" fontId="22" fillId="11" borderId="22" xfId="0" applyFont="1" applyFill="1" applyBorder="1" applyAlignment="1">
      <alignment vertical="center" wrapText="1"/>
    </xf>
    <xf numFmtId="0" fontId="22" fillId="12" borderId="22" xfId="0" applyFont="1" applyFill="1" applyBorder="1" applyAlignment="1">
      <alignment vertical="center" wrapText="1"/>
    </xf>
    <xf numFmtId="0" fontId="29" fillId="12" borderId="23" xfId="0" applyFont="1" applyFill="1" applyBorder="1" applyAlignment="1">
      <alignment horizontal="right" vertical="center" wrapText="1"/>
    </xf>
    <xf numFmtId="0" fontId="22" fillId="12" borderId="23" xfId="0" quotePrefix="1" applyFont="1" applyFill="1" applyBorder="1" applyAlignment="1">
      <alignment vertical="center" wrapText="1"/>
    </xf>
    <xf numFmtId="0" fontId="22" fillId="12" borderId="23" xfId="0" applyFont="1" applyFill="1" applyBorder="1" applyAlignment="1">
      <alignment vertical="center" wrapText="1"/>
    </xf>
    <xf numFmtId="0" fontId="22" fillId="8" borderId="43" xfId="0" applyFont="1" applyFill="1" applyBorder="1" applyAlignment="1">
      <alignment horizontal="center"/>
    </xf>
    <xf numFmtId="0" fontId="31" fillId="18" borderId="43" xfId="0" applyFont="1" applyFill="1" applyBorder="1" applyAlignment="1">
      <alignment horizontal="center"/>
    </xf>
    <xf numFmtId="0" fontId="32" fillId="18" borderId="23" xfId="0" applyFont="1" applyFill="1" applyBorder="1" applyAlignment="1">
      <alignment horizontal="right" wrapText="1"/>
    </xf>
    <xf numFmtId="0" fontId="33" fillId="18" borderId="23" xfId="0" applyFont="1" applyFill="1" applyBorder="1" applyAlignment="1">
      <alignment horizontal="right" vertical="center" wrapText="1"/>
    </xf>
    <xf numFmtId="0" fontId="25" fillId="18" borderId="23" xfId="0" applyFont="1" applyFill="1" applyBorder="1" applyAlignment="1">
      <alignment wrapText="1"/>
    </xf>
    <xf numFmtId="168" fontId="25" fillId="18" borderId="23" xfId="71" applyNumberFormat="1" applyFont="1" applyFill="1" applyBorder="1" applyAlignment="1">
      <alignment wrapText="1"/>
    </xf>
    <xf numFmtId="0" fontId="0" fillId="18" borderId="22" xfId="0" applyFill="1" applyBorder="1" applyAlignment="1">
      <alignment wrapText="1"/>
    </xf>
    <xf numFmtId="0" fontId="0" fillId="18" borderId="23" xfId="0" applyFill="1" applyBorder="1" applyAlignment="1">
      <alignment wrapText="1"/>
    </xf>
    <xf numFmtId="0" fontId="0" fillId="18" borderId="23" xfId="0" quotePrefix="1" applyFill="1" applyBorder="1" applyAlignment="1">
      <alignment wrapText="1"/>
    </xf>
    <xf numFmtId="0" fontId="0" fillId="18" borderId="25" xfId="0" applyFill="1" applyBorder="1" applyAlignment="1">
      <alignment wrapText="1"/>
    </xf>
    <xf numFmtId="0" fontId="0" fillId="18" borderId="26" xfId="0" applyFill="1" applyBorder="1" applyAlignment="1">
      <alignment wrapText="1"/>
    </xf>
    <xf numFmtId="0" fontId="3" fillId="18" borderId="23" xfId="0" quotePrefix="1" applyFont="1" applyFill="1" applyBorder="1" applyAlignment="1">
      <alignment horizontal="center" wrapText="1"/>
    </xf>
    <xf numFmtId="168" fontId="0" fillId="0" borderId="26" xfId="71" applyNumberFormat="1" applyFont="1" applyBorder="1" applyAlignment="1">
      <alignment wrapText="1"/>
    </xf>
    <xf numFmtId="0" fontId="32" fillId="18" borderId="24" xfId="0" applyFont="1" applyFill="1" applyBorder="1" applyAlignment="1">
      <alignment horizontal="right" wrapText="1"/>
    </xf>
    <xf numFmtId="0" fontId="33" fillId="18" borderId="24" xfId="0" applyFont="1" applyFill="1" applyBorder="1" applyAlignment="1">
      <alignment horizontal="right" vertical="center" wrapText="1"/>
    </xf>
    <xf numFmtId="0" fontId="25" fillId="18" borderId="24" xfId="0" applyFont="1" applyFill="1" applyBorder="1" applyAlignment="1">
      <alignment wrapText="1"/>
    </xf>
    <xf numFmtId="168" fontId="25" fillId="18" borderId="24" xfId="71" applyNumberFormat="1" applyFont="1" applyFill="1" applyBorder="1" applyAlignment="1">
      <alignment wrapText="1"/>
    </xf>
    <xf numFmtId="0" fontId="32" fillId="18" borderId="26" xfId="0" applyFont="1" applyFill="1" applyBorder="1" applyAlignment="1">
      <alignment horizontal="right" wrapText="1"/>
    </xf>
    <xf numFmtId="0" fontId="33" fillId="18" borderId="26" xfId="0" applyFont="1" applyFill="1" applyBorder="1" applyAlignment="1">
      <alignment horizontal="right" vertical="center" wrapText="1"/>
    </xf>
    <xf numFmtId="0" fontId="25" fillId="18" borderId="26" xfId="0" applyFont="1" applyFill="1" applyBorder="1" applyAlignment="1">
      <alignment wrapText="1"/>
    </xf>
    <xf numFmtId="168" fontId="25" fillId="18" borderId="26" xfId="71" applyNumberFormat="1" applyFont="1" applyFill="1" applyBorder="1" applyAlignment="1">
      <alignment wrapText="1"/>
    </xf>
    <xf numFmtId="0" fontId="3" fillId="0" borderId="22" xfId="0" quotePrefix="1" applyFont="1" applyBorder="1" applyAlignment="1">
      <alignment horizontal="center" wrapText="1"/>
    </xf>
    <xf numFmtId="0" fontId="22" fillId="10" borderId="22" xfId="0" applyFont="1" applyFill="1" applyBorder="1" applyAlignment="1">
      <alignment vertical="center" wrapText="1"/>
    </xf>
    <xf numFmtId="0" fontId="0" fillId="18" borderId="24" xfId="0" applyFill="1" applyBorder="1" applyAlignment="1">
      <alignment wrapText="1"/>
    </xf>
    <xf numFmtId="0" fontId="32" fillId="18" borderId="31" xfId="0" applyFont="1" applyFill="1" applyBorder="1" applyAlignment="1">
      <alignment horizontal="right" wrapText="1"/>
    </xf>
    <xf numFmtId="0" fontId="33" fillId="18" borderId="31" xfId="0" applyFont="1" applyFill="1" applyBorder="1" applyAlignment="1">
      <alignment horizontal="right" vertical="center" wrapText="1"/>
    </xf>
    <xf numFmtId="0" fontId="25" fillId="18" borderId="31" xfId="0" applyFont="1" applyFill="1" applyBorder="1" applyAlignment="1">
      <alignment wrapText="1"/>
    </xf>
    <xf numFmtId="168" fontId="25" fillId="18" borderId="31" xfId="71" applyNumberFormat="1" applyFont="1" applyFill="1" applyBorder="1" applyAlignment="1">
      <alignment wrapText="1"/>
    </xf>
    <xf numFmtId="0" fontId="0" fillId="9" borderId="24" xfId="0" applyFill="1" applyBorder="1" applyAlignment="1">
      <alignment wrapText="1"/>
    </xf>
    <xf numFmtId="0" fontId="22" fillId="9" borderId="24" xfId="0" applyFont="1" applyFill="1" applyBorder="1" applyAlignment="1">
      <alignment vertical="center" wrapText="1"/>
    </xf>
    <xf numFmtId="0" fontId="0" fillId="18" borderId="31" xfId="0" applyFill="1" applyBorder="1" applyAlignment="1">
      <alignment wrapText="1"/>
    </xf>
    <xf numFmtId="0" fontId="0" fillId="7" borderId="26" xfId="0" applyFill="1" applyBorder="1" applyAlignment="1">
      <alignment wrapText="1"/>
    </xf>
    <xf numFmtId="0" fontId="22" fillId="7" borderId="26" xfId="0" applyFont="1" applyFill="1" applyBorder="1" applyAlignment="1">
      <alignment vertical="center" wrapText="1"/>
    </xf>
    <xf numFmtId="0" fontId="0" fillId="7" borderId="25" xfId="0" applyFill="1" applyBorder="1" applyAlignment="1">
      <alignment wrapText="1"/>
    </xf>
    <xf numFmtId="0" fontId="22" fillId="7" borderId="25" xfId="0" applyFont="1" applyFill="1" applyBorder="1" applyAlignment="1">
      <alignment vertical="center" wrapText="1"/>
    </xf>
    <xf numFmtId="0" fontId="0" fillId="0" borderId="25" xfId="0" applyBorder="1" applyAlignment="1">
      <alignment wrapText="1"/>
    </xf>
    <xf numFmtId="0" fontId="0" fillId="6" borderId="22" xfId="0" applyFill="1" applyBorder="1" applyAlignment="1">
      <alignment wrapText="1"/>
    </xf>
    <xf numFmtId="0" fontId="22" fillId="6" borderId="22" xfId="0" applyFont="1" applyFill="1" applyBorder="1" applyAlignment="1">
      <alignment vertical="center" wrapText="1"/>
    </xf>
    <xf numFmtId="0" fontId="0" fillId="0" borderId="1" xfId="0" applyBorder="1" applyAlignment="1">
      <alignment wrapText="1"/>
    </xf>
    <xf numFmtId="0" fontId="22" fillId="0" borderId="1" xfId="0" applyFont="1" applyBorder="1" applyAlignment="1">
      <alignment wrapText="1"/>
    </xf>
    <xf numFmtId="0" fontId="9" fillId="19" borderId="3" xfId="4" applyFont="1" applyFill="1" applyBorder="1" applyAlignment="1">
      <alignment horizontal="center" wrapText="1"/>
    </xf>
    <xf numFmtId="0" fontId="12" fillId="19" borderId="3" xfId="4" applyFont="1" applyFill="1" applyBorder="1" applyAlignment="1">
      <alignment horizontal="center" wrapText="1"/>
    </xf>
    <xf numFmtId="0" fontId="9" fillId="16" borderId="14" xfId="4" applyFont="1" applyFill="1" applyBorder="1" applyAlignment="1">
      <alignment horizontal="center" wrapText="1"/>
    </xf>
    <xf numFmtId="0" fontId="12" fillId="16" borderId="14" xfId="4" applyFont="1" applyFill="1" applyBorder="1" applyAlignment="1">
      <alignment horizontal="center" wrapText="1"/>
    </xf>
    <xf numFmtId="0" fontId="31" fillId="18" borderId="44" xfId="0" applyFont="1" applyFill="1" applyBorder="1" applyAlignment="1">
      <alignment horizontal="center"/>
    </xf>
    <xf numFmtId="0" fontId="0" fillId="3" borderId="1" xfId="0" applyFill="1" applyBorder="1" applyAlignment="1">
      <alignment wrapText="1"/>
    </xf>
    <xf numFmtId="0" fontId="22" fillId="3" borderId="1" xfId="0" applyFont="1" applyFill="1" applyBorder="1" applyAlignment="1">
      <alignment vertical="center" wrapText="1"/>
    </xf>
    <xf numFmtId="168" fontId="0" fillId="3" borderId="1" xfId="71" applyNumberFormat="1" applyFont="1" applyFill="1" applyBorder="1" applyAlignment="1">
      <alignment wrapText="1"/>
    </xf>
    <xf numFmtId="168" fontId="0" fillId="0" borderId="1" xfId="71" applyNumberFormat="1" applyFont="1" applyBorder="1" applyAlignment="1">
      <alignment wrapText="1"/>
    </xf>
    <xf numFmtId="168" fontId="0" fillId="0" borderId="45" xfId="71" applyNumberFormat="1" applyFont="1" applyBorder="1" applyAlignment="1">
      <alignment wrapText="1"/>
    </xf>
    <xf numFmtId="168" fontId="0" fillId="0" borderId="46" xfId="71" applyNumberFormat="1" applyFont="1" applyBorder="1" applyAlignment="1">
      <alignment wrapText="1"/>
    </xf>
    <xf numFmtId="168" fontId="0" fillId="0" borderId="47" xfId="71" applyNumberFormat="1" applyFont="1" applyBorder="1" applyAlignment="1">
      <alignment wrapText="1"/>
    </xf>
    <xf numFmtId="0" fontId="34" fillId="8" borderId="43" xfId="0" applyFont="1" applyFill="1" applyBorder="1" applyAlignment="1">
      <alignment horizontal="center"/>
    </xf>
    <xf numFmtId="167" fontId="8" fillId="11" borderId="3" xfId="1" applyNumberFormat="1" applyFont="1" applyFill="1" applyBorder="1" applyAlignment="1">
      <alignment horizontal="right" vertical="center" wrapText="1"/>
    </xf>
    <xf numFmtId="171" fontId="0" fillId="3" borderId="1" xfId="71" applyNumberFormat="1" applyFont="1" applyFill="1" applyBorder="1" applyAlignment="1">
      <alignment wrapText="1"/>
    </xf>
    <xf numFmtId="168" fontId="0" fillId="3" borderId="23" xfId="71" applyNumberFormat="1" applyFont="1" applyFill="1" applyBorder="1" applyAlignment="1">
      <alignment wrapText="1"/>
    </xf>
    <xf numFmtId="0" fontId="22" fillId="3" borderId="1" xfId="0" applyFont="1" applyFill="1" applyBorder="1" applyAlignment="1">
      <alignment wrapText="1"/>
    </xf>
    <xf numFmtId="3" fontId="8" fillId="3" borderId="7" xfId="4" applyNumberFormat="1" applyFont="1" applyFill="1" applyBorder="1" applyAlignment="1">
      <alignment horizontal="left" vertical="center" wrapText="1"/>
    </xf>
    <xf numFmtId="3" fontId="9" fillId="3" borderId="3" xfId="4" applyNumberFormat="1" applyFont="1" applyFill="1" applyBorder="1" applyAlignment="1">
      <alignment horizontal="center" wrapText="1"/>
    </xf>
    <xf numFmtId="3" fontId="9" fillId="3" borderId="11" xfId="4" applyNumberFormat="1" applyFont="1" applyFill="1" applyBorder="1" applyAlignment="1">
      <alignment horizontal="center" wrapText="1"/>
    </xf>
    <xf numFmtId="3" fontId="8" fillId="3" borderId="40" xfId="4" applyNumberFormat="1" applyFont="1" applyFill="1" applyBorder="1" applyAlignment="1">
      <alignment horizontal="left" vertical="center" wrapText="1"/>
    </xf>
    <xf numFmtId="3" fontId="12" fillId="3" borderId="11" xfId="4" applyNumberFormat="1" applyFont="1" applyFill="1" applyBorder="1" applyAlignment="1">
      <alignment horizontal="center" wrapText="1"/>
    </xf>
    <xf numFmtId="3" fontId="12" fillId="3" borderId="3" xfId="4" applyNumberFormat="1" applyFont="1" applyFill="1" applyBorder="1" applyAlignment="1">
      <alignment horizontal="center" wrapText="1"/>
    </xf>
    <xf numFmtId="3" fontId="8" fillId="3" borderId="41" xfId="4" applyNumberFormat="1" applyFont="1" applyFill="1" applyBorder="1" applyAlignment="1">
      <alignment horizontal="left" vertical="center" wrapText="1"/>
    </xf>
    <xf numFmtId="3" fontId="9" fillId="3" borderId="14" xfId="4" applyNumberFormat="1" applyFont="1" applyFill="1" applyBorder="1" applyAlignment="1">
      <alignment horizontal="center" wrapText="1"/>
    </xf>
    <xf numFmtId="3" fontId="12" fillId="3" borderId="14" xfId="4" applyNumberFormat="1" applyFont="1" applyFill="1" applyBorder="1" applyAlignment="1">
      <alignment horizontal="center" wrapText="1"/>
    </xf>
    <xf numFmtId="168" fontId="35" fillId="0" borderId="23" xfId="71" applyNumberFormat="1" applyFont="1" applyBorder="1" applyAlignment="1">
      <alignment wrapText="1"/>
    </xf>
    <xf numFmtId="0" fontId="12" fillId="5" borderId="3" xfId="4" applyFont="1" applyFill="1" applyBorder="1" applyAlignment="1">
      <alignment horizontal="center" wrapText="1"/>
    </xf>
    <xf numFmtId="0" fontId="12" fillId="5" borderId="14" xfId="4" applyFont="1" applyFill="1" applyBorder="1" applyAlignment="1">
      <alignment horizontal="center" wrapText="1"/>
    </xf>
    <xf numFmtId="3" fontId="12" fillId="14" borderId="3" xfId="4" applyNumberFormat="1" applyFont="1" applyFill="1" applyBorder="1" applyAlignment="1">
      <alignment horizontal="center" wrapText="1"/>
    </xf>
    <xf numFmtId="0" fontId="12" fillId="8" borderId="3" xfId="4" applyFont="1" applyFill="1" applyBorder="1" applyAlignment="1">
      <alignment horizontal="center" wrapText="1"/>
    </xf>
    <xf numFmtId="0" fontId="12" fillId="8" borderId="5" xfId="4" applyFont="1" applyFill="1" applyBorder="1" applyAlignment="1">
      <alignment horizontal="center" wrapText="1"/>
    </xf>
    <xf numFmtId="10" fontId="8" fillId="5" borderId="6" xfId="1" applyNumberFormat="1" applyFont="1" applyFill="1" applyBorder="1" applyAlignment="1">
      <alignment horizontal="right" vertical="center" wrapText="1"/>
    </xf>
    <xf numFmtId="169" fontId="8" fillId="3" borderId="1" xfId="1" applyNumberFormat="1" applyFont="1" applyFill="1" applyBorder="1" applyAlignment="1">
      <alignment horizontal="right" vertical="center" wrapText="1"/>
    </xf>
    <xf numFmtId="0" fontId="8" fillId="14" borderId="9" xfId="4" applyFont="1" applyFill="1" applyBorder="1" applyAlignment="1">
      <alignment horizontal="left" vertical="center" wrapText="1"/>
    </xf>
    <xf numFmtId="0" fontId="9" fillId="14" borderId="5" xfId="4" applyFont="1" applyFill="1" applyBorder="1" applyAlignment="1">
      <alignment horizontal="center" wrapText="1"/>
    </xf>
    <xf numFmtId="0" fontId="12" fillId="14" borderId="5" xfId="4" applyFont="1" applyFill="1" applyBorder="1" applyAlignment="1">
      <alignment horizontal="center" wrapText="1"/>
    </xf>
    <xf numFmtId="0" fontId="8" fillId="5" borderId="8" xfId="4" applyFont="1" applyFill="1" applyBorder="1" applyAlignment="1">
      <alignment horizontal="left" vertical="center" wrapText="1"/>
    </xf>
    <xf numFmtId="0" fontId="9" fillId="5" borderId="6" xfId="4" applyFont="1" applyFill="1" applyBorder="1" applyAlignment="1">
      <alignment horizontal="center" wrapText="1"/>
    </xf>
    <xf numFmtId="0" fontId="12" fillId="5" borderId="6" xfId="4" applyFont="1" applyFill="1" applyBorder="1" applyAlignment="1">
      <alignment horizontal="center" wrapText="1"/>
    </xf>
    <xf numFmtId="169" fontId="8" fillId="3" borderId="48" xfId="1" applyNumberFormat="1" applyFont="1" applyFill="1" applyBorder="1" applyAlignment="1">
      <alignment horizontal="right" vertical="center" wrapText="1"/>
    </xf>
    <xf numFmtId="165" fontId="8" fillId="3" borderId="49" xfId="1" applyNumberFormat="1" applyFont="1" applyFill="1" applyBorder="1" applyAlignment="1">
      <alignment horizontal="right" vertical="center" wrapText="1"/>
    </xf>
    <xf numFmtId="0" fontId="8" fillId="10" borderId="9" xfId="4" applyFont="1" applyFill="1" applyBorder="1" applyAlignment="1">
      <alignment horizontal="left" vertical="center" wrapText="1"/>
    </xf>
    <xf numFmtId="0" fontId="9" fillId="10" borderId="5" xfId="4" applyFont="1" applyFill="1" applyBorder="1" applyAlignment="1">
      <alignment horizontal="center" wrapText="1"/>
    </xf>
    <xf numFmtId="0" fontId="12" fillId="10" borderId="5" xfId="4" applyFont="1" applyFill="1" applyBorder="1" applyAlignment="1">
      <alignment horizontal="center" wrapText="1"/>
    </xf>
    <xf numFmtId="10" fontId="8" fillId="10" borderId="5" xfId="1" applyNumberFormat="1" applyFont="1" applyFill="1" applyBorder="1" applyAlignment="1">
      <alignment horizontal="right" vertical="center" wrapText="1"/>
    </xf>
    <xf numFmtId="170" fontId="8" fillId="17" borderId="1" xfId="1" applyNumberFormat="1" applyFont="1" applyFill="1" applyBorder="1" applyAlignment="1">
      <alignment horizontal="right" vertical="center" wrapText="1"/>
    </xf>
    <xf numFmtId="0" fontId="8" fillId="17" borderId="1" xfId="4" applyFont="1" applyFill="1" applyBorder="1" applyAlignment="1">
      <alignment horizontal="left" vertical="center" wrapText="1"/>
    </xf>
    <xf numFmtId="0" fontId="9" fillId="17" borderId="1" xfId="4" applyFont="1" applyFill="1" applyBorder="1" applyAlignment="1">
      <alignment horizontal="center" wrapText="1"/>
    </xf>
    <xf numFmtId="0" fontId="12" fillId="17" borderId="1" xfId="4" applyFont="1" applyFill="1" applyBorder="1" applyAlignment="1">
      <alignment horizontal="center" wrapText="1"/>
    </xf>
    <xf numFmtId="0" fontId="8" fillId="19" borderId="1" xfId="4" applyFont="1" applyFill="1" applyBorder="1" applyAlignment="1">
      <alignment horizontal="left" vertical="center" wrapText="1"/>
    </xf>
    <xf numFmtId="0" fontId="9" fillId="19" borderId="1" xfId="4" applyFont="1" applyFill="1" applyBorder="1" applyAlignment="1">
      <alignment horizontal="center" wrapText="1"/>
    </xf>
    <xf numFmtId="0" fontId="12" fillId="19" borderId="1" xfId="4" applyFont="1" applyFill="1" applyBorder="1" applyAlignment="1">
      <alignment horizontal="center" wrapText="1"/>
    </xf>
    <xf numFmtId="10" fontId="8" fillId="17" borderId="1" xfId="1" applyNumberFormat="1" applyFont="1" applyFill="1" applyBorder="1" applyAlignment="1">
      <alignment horizontal="right" vertical="center" wrapText="1"/>
    </xf>
    <xf numFmtId="0" fontId="8" fillId="16" borderId="8" xfId="4" applyFont="1" applyFill="1" applyBorder="1" applyAlignment="1">
      <alignment horizontal="left" vertical="center" wrapText="1"/>
    </xf>
    <xf numFmtId="0" fontId="9" fillId="16" borderId="6" xfId="4" applyFont="1" applyFill="1" applyBorder="1" applyAlignment="1">
      <alignment horizontal="center" wrapText="1"/>
    </xf>
    <xf numFmtId="0" fontId="12" fillId="16" borderId="6" xfId="4" applyFont="1" applyFill="1" applyBorder="1" applyAlignment="1">
      <alignment horizontal="center" wrapText="1"/>
    </xf>
    <xf numFmtId="10" fontId="8" fillId="16" borderId="6" xfId="1" applyNumberFormat="1" applyFont="1" applyFill="1" applyBorder="1" applyAlignment="1">
      <alignment horizontal="right" vertical="center" wrapText="1"/>
    </xf>
    <xf numFmtId="165" fontId="10" fillId="17" borderId="48" xfId="4" applyNumberFormat="1" applyFont="1" applyFill="1" applyBorder="1" applyAlignment="1">
      <alignment horizontal="left" vertical="center" wrapText="1"/>
    </xf>
    <xf numFmtId="165" fontId="11" fillId="17" borderId="48" xfId="4" applyNumberFormat="1" applyFont="1" applyFill="1" applyBorder="1" applyAlignment="1">
      <alignment horizontal="center" wrapText="1"/>
    </xf>
    <xf numFmtId="165" fontId="30" fillId="17" borderId="48" xfId="4" applyNumberFormat="1" applyFont="1" applyFill="1" applyBorder="1" applyAlignment="1">
      <alignment horizontal="center" wrapText="1"/>
    </xf>
    <xf numFmtId="170" fontId="8" fillId="17" borderId="48" xfId="1" applyNumberFormat="1" applyFont="1" applyFill="1" applyBorder="1" applyAlignment="1">
      <alignment horizontal="right" vertical="center" wrapText="1"/>
    </xf>
    <xf numFmtId="0" fontId="8" fillId="17" borderId="49" xfId="4" applyFont="1" applyFill="1" applyBorder="1" applyAlignment="1">
      <alignment horizontal="left" vertical="center" wrapText="1"/>
    </xf>
    <xf numFmtId="0" fontId="9" fillId="17" borderId="49" xfId="4" applyFont="1" applyFill="1" applyBorder="1" applyAlignment="1">
      <alignment horizontal="center" wrapText="1"/>
    </xf>
    <xf numFmtId="0" fontId="12" fillId="17" borderId="49" xfId="4" applyFont="1" applyFill="1" applyBorder="1" applyAlignment="1">
      <alignment horizontal="center" wrapText="1"/>
    </xf>
    <xf numFmtId="170" fontId="8" fillId="17" borderId="49" xfId="1" applyNumberFormat="1" applyFont="1" applyFill="1" applyBorder="1" applyAlignment="1">
      <alignment horizontal="right" vertical="center" wrapText="1"/>
    </xf>
    <xf numFmtId="0" fontId="12" fillId="16" borderId="1" xfId="4" applyFont="1" applyFill="1" applyBorder="1" applyAlignment="1">
      <alignment horizontal="center" wrapText="1"/>
    </xf>
    <xf numFmtId="10" fontId="8" fillId="16" borderId="1" xfId="1" applyNumberFormat="1" applyFont="1" applyFill="1" applyBorder="1" applyAlignment="1">
      <alignment horizontal="right" vertical="center" wrapText="1"/>
    </xf>
    <xf numFmtId="167" fontId="8" fillId="4" borderId="1" xfId="71" applyNumberFormat="1" applyFont="1" applyFill="1" applyBorder="1" applyAlignment="1">
      <alignment horizontal="center" vertical="center" wrapText="1"/>
    </xf>
    <xf numFmtId="167" fontId="8" fillId="4" borderId="1" xfId="71" applyNumberFormat="1" applyFont="1" applyFill="1" applyBorder="1" applyAlignment="1">
      <alignment horizontal="right" vertical="center" wrapText="1"/>
    </xf>
    <xf numFmtId="168" fontId="8" fillId="5" borderId="1" xfId="71" applyNumberFormat="1" applyFont="1" applyFill="1" applyBorder="1" applyAlignment="1">
      <alignment horizontal="right" vertical="center" wrapText="1"/>
    </xf>
    <xf numFmtId="0" fontId="8" fillId="0" borderId="50" xfId="4" applyFont="1" applyFill="1" applyBorder="1" applyAlignment="1">
      <alignment horizontal="center" vertical="center" wrapText="1"/>
    </xf>
    <xf numFmtId="0" fontId="0" fillId="0" borderId="51" xfId="0" applyBorder="1" applyAlignment="1">
      <alignment horizontal="center"/>
    </xf>
    <xf numFmtId="167" fontId="8" fillId="4" borderId="49" xfId="71" applyNumberFormat="1" applyFont="1" applyFill="1" applyBorder="1" applyAlignment="1">
      <alignment horizontal="center" vertical="center" wrapText="1"/>
    </xf>
    <xf numFmtId="167" fontId="8" fillId="4" borderId="49" xfId="71" applyNumberFormat="1" applyFont="1" applyFill="1" applyBorder="1" applyAlignment="1">
      <alignment horizontal="right" vertical="center" wrapText="1"/>
    </xf>
    <xf numFmtId="168" fontId="8" fillId="5" borderId="49" xfId="71" applyNumberFormat="1" applyFont="1" applyFill="1" applyBorder="1" applyAlignment="1">
      <alignment horizontal="right" vertical="center" wrapText="1"/>
    </xf>
    <xf numFmtId="167" fontId="8" fillId="4" borderId="12" xfId="71" applyNumberFormat="1" applyFont="1" applyFill="1" applyBorder="1" applyAlignment="1">
      <alignment horizontal="right" vertical="center" wrapText="1"/>
    </xf>
    <xf numFmtId="167" fontId="8" fillId="4" borderId="13" xfId="71" applyNumberFormat="1" applyFont="1" applyFill="1" applyBorder="1" applyAlignment="1">
      <alignment horizontal="right" vertical="center" wrapText="1"/>
    </xf>
    <xf numFmtId="167" fontId="8" fillId="4" borderId="15" xfId="71" applyNumberFormat="1" applyFont="1" applyFill="1" applyBorder="1" applyAlignment="1">
      <alignment horizontal="right" vertical="center" wrapText="1"/>
    </xf>
    <xf numFmtId="0" fontId="22" fillId="8" borderId="44" xfId="0" applyFont="1" applyFill="1" applyBorder="1" applyAlignment="1">
      <alignment horizontal="center"/>
    </xf>
    <xf numFmtId="0" fontId="0" fillId="11" borderId="26" xfId="0" applyFill="1" applyBorder="1" applyAlignment="1">
      <alignment wrapText="1"/>
    </xf>
    <xf numFmtId="0" fontId="22" fillId="11" borderId="26" xfId="0" applyFont="1" applyFill="1" applyBorder="1" applyAlignment="1">
      <alignment vertical="center" wrapText="1"/>
    </xf>
    <xf numFmtId="0" fontId="3" fillId="0" borderId="26" xfId="0" quotePrefix="1" applyFont="1" applyBorder="1" applyAlignment="1">
      <alignment horizontal="center" wrapText="1"/>
    </xf>
    <xf numFmtId="0" fontId="22" fillId="8" borderId="54" xfId="0" applyFont="1" applyFill="1" applyBorder="1" applyAlignment="1">
      <alignment horizontal="center"/>
    </xf>
    <xf numFmtId="0" fontId="22" fillId="3" borderId="50" xfId="0" applyFont="1" applyFill="1" applyBorder="1" applyAlignment="1">
      <alignment horizontal="center"/>
    </xf>
    <xf numFmtId="168" fontId="0" fillId="3" borderId="13" xfId="71" applyNumberFormat="1" applyFont="1" applyFill="1" applyBorder="1" applyAlignment="1">
      <alignment wrapText="1"/>
    </xf>
    <xf numFmtId="171" fontId="0" fillId="3" borderId="13" xfId="71" applyNumberFormat="1" applyFont="1" applyFill="1" applyBorder="1" applyAlignment="1">
      <alignment wrapText="1"/>
    </xf>
    <xf numFmtId="0" fontId="0" fillId="3" borderId="50" xfId="0" applyFill="1" applyBorder="1" applyAlignment="1">
      <alignment horizontal="center"/>
    </xf>
    <xf numFmtId="0" fontId="0" fillId="0" borderId="50" xfId="0" applyBorder="1" applyAlignment="1">
      <alignment horizontal="center"/>
    </xf>
    <xf numFmtId="0" fontId="0" fillId="3" borderId="51" xfId="0" applyFill="1" applyBorder="1" applyAlignment="1">
      <alignment horizontal="center"/>
    </xf>
    <xf numFmtId="0" fontId="0" fillId="3" borderId="49" xfId="0" applyFill="1" applyBorder="1" applyAlignment="1">
      <alignment wrapText="1"/>
    </xf>
    <xf numFmtId="0" fontId="22" fillId="3" borderId="49" xfId="0" applyFont="1" applyFill="1" applyBorder="1" applyAlignment="1">
      <alignment wrapText="1"/>
    </xf>
    <xf numFmtId="0" fontId="8" fillId="20" borderId="36" xfId="4" applyFont="1" applyFill="1" applyBorder="1" applyAlignment="1">
      <alignment horizontal="center" vertical="center" wrapText="1"/>
    </xf>
    <xf numFmtId="167" fontId="8" fillId="20" borderId="11" xfId="71" applyNumberFormat="1" applyFont="1" applyFill="1" applyBorder="1" applyAlignment="1">
      <alignment horizontal="center" vertical="center" wrapText="1"/>
    </xf>
    <xf numFmtId="167" fontId="8" fillId="20" borderId="11" xfId="71" applyNumberFormat="1" applyFont="1" applyFill="1" applyBorder="1" applyAlignment="1">
      <alignment horizontal="right" vertical="center" wrapText="1"/>
    </xf>
    <xf numFmtId="168" fontId="8" fillId="20" borderId="11" xfId="71" applyNumberFormat="1" applyFont="1" applyFill="1" applyBorder="1" applyAlignment="1">
      <alignment horizontal="right" vertical="center" wrapText="1"/>
    </xf>
    <xf numFmtId="168" fontId="8" fillId="20" borderId="12" xfId="71" applyNumberFormat="1" applyFont="1" applyFill="1" applyBorder="1" applyAlignment="1">
      <alignment horizontal="right" vertical="center" wrapText="1"/>
    </xf>
    <xf numFmtId="0" fontId="8" fillId="20" borderId="21" xfId="4" applyFont="1" applyFill="1" applyBorder="1" applyAlignment="1">
      <alignment horizontal="center" vertical="center" wrapText="1"/>
    </xf>
    <xf numFmtId="167" fontId="8" fillId="20" borderId="3" xfId="71" applyNumberFormat="1" applyFont="1" applyFill="1" applyBorder="1" applyAlignment="1">
      <alignment horizontal="center" vertical="center" wrapText="1"/>
    </xf>
    <xf numFmtId="167" fontId="8" fillId="20" borderId="3" xfId="71" applyNumberFormat="1" applyFont="1" applyFill="1" applyBorder="1" applyAlignment="1">
      <alignment horizontal="right" vertical="center" wrapText="1"/>
    </xf>
    <xf numFmtId="168" fontId="8" fillId="20" borderId="3" xfId="71" applyNumberFormat="1" applyFont="1" applyFill="1" applyBorder="1" applyAlignment="1">
      <alignment horizontal="right" vertical="center" wrapText="1"/>
    </xf>
    <xf numFmtId="168" fontId="8" fillId="20" borderId="13" xfId="71" applyNumberFormat="1" applyFont="1" applyFill="1" applyBorder="1" applyAlignment="1">
      <alignment horizontal="right" vertical="center" wrapText="1"/>
    </xf>
    <xf numFmtId="0" fontId="8" fillId="20" borderId="37" xfId="4" applyFont="1" applyFill="1" applyBorder="1" applyAlignment="1">
      <alignment horizontal="center" vertical="center" wrapText="1"/>
    </xf>
    <xf numFmtId="167" fontId="8" fillId="20" borderId="14" xfId="71" applyNumberFormat="1" applyFont="1" applyFill="1" applyBorder="1" applyAlignment="1">
      <alignment horizontal="center" vertical="center" wrapText="1"/>
    </xf>
    <xf numFmtId="167" fontId="8" fillId="20" borderId="14" xfId="71" applyNumberFormat="1" applyFont="1" applyFill="1" applyBorder="1" applyAlignment="1">
      <alignment horizontal="right" vertical="center" wrapText="1"/>
    </xf>
    <xf numFmtId="168" fontId="8" fillId="20" borderId="14" xfId="71" applyNumberFormat="1" applyFont="1" applyFill="1" applyBorder="1" applyAlignment="1">
      <alignment horizontal="right" vertical="center" wrapText="1"/>
    </xf>
    <xf numFmtId="168" fontId="8" fillId="20" borderId="15" xfId="71" applyNumberFormat="1" applyFont="1" applyFill="1" applyBorder="1" applyAlignment="1">
      <alignment horizontal="right" vertical="center" wrapText="1"/>
    </xf>
    <xf numFmtId="0" fontId="22" fillId="8" borderId="55" xfId="0" applyFont="1" applyFill="1" applyBorder="1" applyAlignment="1">
      <alignment horizontal="center"/>
    </xf>
    <xf numFmtId="0" fontId="0" fillId="18" borderId="52" xfId="0" applyFill="1" applyBorder="1" applyAlignment="1">
      <alignment horizontal="center"/>
    </xf>
    <xf numFmtId="0" fontId="0" fillId="3" borderId="53" xfId="0" applyFill="1" applyBorder="1" applyAlignment="1">
      <alignment horizontal="center"/>
    </xf>
    <xf numFmtId="0" fontId="0" fillId="0" borderId="53" xfId="0" applyBorder="1" applyAlignment="1">
      <alignment horizontal="center"/>
    </xf>
    <xf numFmtId="0" fontId="22" fillId="0" borderId="54" xfId="0" applyFont="1" applyBorder="1" applyAlignment="1">
      <alignment wrapText="1"/>
    </xf>
    <xf numFmtId="0" fontId="22" fillId="0" borderId="43" xfId="0" applyFont="1" applyBorder="1" applyAlignment="1">
      <alignment wrapText="1"/>
    </xf>
    <xf numFmtId="0" fontId="19" fillId="7" borderId="30" xfId="0" applyFont="1" applyFill="1" applyBorder="1"/>
    <xf numFmtId="0" fontId="0" fillId="0" borderId="60" xfId="0" quotePrefix="1" applyBorder="1" applyAlignment="1">
      <alignment horizontal="center"/>
    </xf>
    <xf numFmtId="0" fontId="22" fillId="0" borderId="44" xfId="0" applyFont="1" applyBorder="1" applyAlignment="1">
      <alignment wrapText="1"/>
    </xf>
    <xf numFmtId="168" fontId="0" fillId="0" borderId="13" xfId="71" applyNumberFormat="1" applyFont="1" applyBorder="1" applyAlignment="1">
      <alignment wrapText="1"/>
    </xf>
    <xf numFmtId="0" fontId="8" fillId="0" borderId="54" xfId="4" applyFont="1" applyFill="1" applyBorder="1" applyAlignment="1">
      <alignment horizontal="center" vertical="center" wrapText="1"/>
    </xf>
    <xf numFmtId="0" fontId="8" fillId="0" borderId="43" xfId="4" applyFont="1" applyFill="1" applyBorder="1" applyAlignment="1">
      <alignment horizontal="center" vertical="center" wrapText="1"/>
    </xf>
    <xf numFmtId="0" fontId="0" fillId="0" borderId="55" xfId="0" applyBorder="1" applyAlignment="1">
      <alignment horizontal="center"/>
    </xf>
    <xf numFmtId="0" fontId="8" fillId="0" borderId="55" xfId="4" applyFont="1" applyFill="1" applyBorder="1" applyAlignment="1">
      <alignment horizontal="center" vertical="center" wrapText="1"/>
    </xf>
    <xf numFmtId="168" fontId="8" fillId="5" borderId="11" xfId="71" applyNumberFormat="1" applyFont="1" applyFill="1" applyBorder="1" applyAlignment="1">
      <alignment horizontal="center" vertical="center" wrapText="1"/>
    </xf>
    <xf numFmtId="168" fontId="8" fillId="5" borderId="3" xfId="71" applyNumberFormat="1" applyFont="1" applyFill="1" applyBorder="1" applyAlignment="1">
      <alignment horizontal="center" vertical="center" wrapText="1"/>
    </xf>
    <xf numFmtId="168" fontId="8" fillId="5" borderId="14" xfId="71" applyNumberFormat="1" applyFont="1" applyFill="1" applyBorder="1" applyAlignment="1">
      <alignment horizontal="center" vertical="center" wrapText="1"/>
    </xf>
    <xf numFmtId="168" fontId="8" fillId="20" borderId="11" xfId="71" applyNumberFormat="1" applyFont="1" applyFill="1" applyBorder="1" applyAlignment="1">
      <alignment horizontal="center" vertical="center" wrapText="1"/>
    </xf>
    <xf numFmtId="168" fontId="8" fillId="20" borderId="3" xfId="71" applyNumberFormat="1" applyFont="1" applyFill="1" applyBorder="1" applyAlignment="1">
      <alignment horizontal="center" vertical="center" wrapText="1"/>
    </xf>
    <xf numFmtId="168" fontId="8" fillId="20" borderId="14" xfId="71" applyNumberFormat="1" applyFont="1" applyFill="1" applyBorder="1" applyAlignment="1">
      <alignment horizontal="center" vertical="center" wrapText="1"/>
    </xf>
    <xf numFmtId="168" fontId="8" fillId="5" borderId="52" xfId="71" applyNumberFormat="1" applyFont="1" applyFill="1" applyBorder="1" applyAlignment="1">
      <alignment horizontal="center" vertical="center" wrapText="1"/>
    </xf>
    <xf numFmtId="168" fontId="8" fillId="5" borderId="53" xfId="71" applyNumberFormat="1" applyFont="1" applyFill="1" applyBorder="1" applyAlignment="1">
      <alignment horizontal="center" vertical="center" wrapText="1"/>
    </xf>
    <xf numFmtId="168" fontId="8" fillId="5" borderId="59" xfId="71" applyNumberFormat="1" applyFont="1" applyFill="1" applyBorder="1" applyAlignment="1">
      <alignment horizontal="center" vertical="center" wrapText="1"/>
    </xf>
    <xf numFmtId="168" fontId="8" fillId="5" borderId="61" xfId="71" applyNumberFormat="1" applyFont="1" applyFill="1" applyBorder="1" applyAlignment="1">
      <alignment horizontal="center" vertical="center" wrapText="1"/>
    </xf>
    <xf numFmtId="168" fontId="8" fillId="5" borderId="60" xfId="71" applyNumberFormat="1" applyFont="1" applyFill="1" applyBorder="1" applyAlignment="1">
      <alignment horizontal="center" vertical="center" wrapText="1"/>
    </xf>
    <xf numFmtId="168" fontId="8" fillId="5" borderId="7" xfId="71" applyNumberFormat="1" applyFont="1" applyFill="1" applyBorder="1" applyAlignment="1">
      <alignment horizontal="center" vertical="center" wrapText="1"/>
    </xf>
    <xf numFmtId="168" fontId="8" fillId="5" borderId="41" xfId="71" applyNumberFormat="1" applyFont="1" applyFill="1" applyBorder="1" applyAlignment="1">
      <alignment horizontal="center" vertical="center" wrapText="1"/>
    </xf>
    <xf numFmtId="168" fontId="8" fillId="5" borderId="6" xfId="71" applyNumberFormat="1" applyFont="1" applyFill="1" applyBorder="1" applyAlignment="1">
      <alignment horizontal="center" vertical="center" wrapText="1"/>
    </xf>
    <xf numFmtId="0" fontId="15" fillId="2" borderId="62" xfId="0" applyFont="1" applyFill="1" applyBorder="1" applyAlignment="1">
      <alignment horizontal="center" vertical="center" wrapText="1"/>
    </xf>
    <xf numFmtId="0" fontId="20" fillId="2" borderId="28" xfId="0" applyFont="1" applyFill="1" applyBorder="1" applyAlignment="1">
      <alignment horizontal="center" wrapText="1"/>
    </xf>
    <xf numFmtId="10" fontId="8" fillId="11" borderId="56" xfId="1" applyNumberFormat="1" applyFont="1" applyFill="1" applyBorder="1" applyAlignment="1">
      <alignment horizontal="right" vertical="center" wrapText="1"/>
    </xf>
    <xf numFmtId="10" fontId="8" fillId="11" borderId="57" xfId="1" applyNumberFormat="1" applyFont="1" applyFill="1" applyBorder="1" applyAlignment="1">
      <alignment horizontal="right" vertical="center" wrapText="1"/>
    </xf>
    <xf numFmtId="10" fontId="8" fillId="11" borderId="58" xfId="1" applyNumberFormat="1" applyFont="1" applyFill="1" applyBorder="1" applyAlignment="1">
      <alignment horizontal="right" vertical="center" wrapText="1"/>
    </xf>
    <xf numFmtId="10" fontId="8" fillId="10" borderId="56" xfId="1" applyNumberFormat="1" applyFont="1" applyFill="1" applyBorder="1" applyAlignment="1">
      <alignment horizontal="right" vertical="center" wrapText="1"/>
    </xf>
    <xf numFmtId="10" fontId="8" fillId="10" borderId="57" xfId="1" applyNumberFormat="1" applyFont="1" applyFill="1" applyBorder="1" applyAlignment="1">
      <alignment horizontal="right" vertical="center" wrapText="1"/>
    </xf>
    <xf numFmtId="10" fontId="8" fillId="10" borderId="58" xfId="1" applyNumberFormat="1" applyFont="1" applyFill="1" applyBorder="1" applyAlignment="1">
      <alignment horizontal="right" vertical="center" wrapText="1"/>
    </xf>
    <xf numFmtId="169" fontId="8" fillId="3" borderId="56" xfId="1" applyNumberFormat="1" applyFont="1" applyFill="1" applyBorder="1" applyAlignment="1">
      <alignment horizontal="right" vertical="center" wrapText="1"/>
    </xf>
    <xf numFmtId="169" fontId="8" fillId="3" borderId="57" xfId="1" applyNumberFormat="1" applyFont="1" applyFill="1" applyBorder="1" applyAlignment="1">
      <alignment horizontal="right" vertical="center" wrapText="1"/>
    </xf>
    <xf numFmtId="165" fontId="8" fillId="3" borderId="58" xfId="1" applyNumberFormat="1" applyFont="1" applyFill="1" applyBorder="1" applyAlignment="1">
      <alignment horizontal="right" vertical="center" wrapText="1"/>
    </xf>
    <xf numFmtId="10" fontId="8" fillId="5" borderId="64" xfId="1" applyNumberFormat="1" applyFont="1" applyFill="1" applyBorder="1" applyAlignment="1">
      <alignment horizontal="right" vertical="center" wrapText="1"/>
    </xf>
    <xf numFmtId="10" fontId="8" fillId="5" borderId="57" xfId="1" applyNumberFormat="1" applyFont="1" applyFill="1" applyBorder="1" applyAlignment="1">
      <alignment horizontal="right" vertical="center" wrapText="1"/>
    </xf>
    <xf numFmtId="10" fontId="8" fillId="5" borderId="58" xfId="1" applyNumberFormat="1" applyFont="1" applyFill="1" applyBorder="1" applyAlignment="1">
      <alignment horizontal="right" vertical="center" wrapText="1"/>
    </xf>
    <xf numFmtId="10" fontId="8" fillId="12" borderId="56" xfId="1" applyNumberFormat="1" applyFont="1" applyFill="1" applyBorder="1" applyAlignment="1">
      <alignment horizontal="right" vertical="center" wrapText="1"/>
    </xf>
    <xf numFmtId="10" fontId="8" fillId="12" borderId="57" xfId="1" applyNumberFormat="1" applyFont="1" applyFill="1" applyBorder="1" applyAlignment="1">
      <alignment horizontal="right" vertical="center" wrapText="1"/>
    </xf>
    <xf numFmtId="10" fontId="8" fillId="12" borderId="58" xfId="1" applyNumberFormat="1" applyFont="1" applyFill="1" applyBorder="1" applyAlignment="1">
      <alignment horizontal="right" vertical="center" wrapText="1"/>
    </xf>
    <xf numFmtId="167" fontId="8" fillId="11" borderId="57" xfId="1" applyNumberFormat="1" applyFont="1" applyFill="1" applyBorder="1" applyAlignment="1">
      <alignment horizontal="right" vertical="center" wrapText="1"/>
    </xf>
    <xf numFmtId="10" fontId="8" fillId="8" borderId="64" xfId="1" applyNumberFormat="1" applyFont="1" applyFill="1" applyBorder="1" applyAlignment="1">
      <alignment horizontal="right" vertical="center" wrapText="1"/>
    </xf>
    <xf numFmtId="10" fontId="8" fillId="8" borderId="57" xfId="1" applyNumberFormat="1" applyFont="1" applyFill="1" applyBorder="1" applyAlignment="1">
      <alignment horizontal="right" vertical="center" wrapText="1"/>
    </xf>
    <xf numFmtId="10" fontId="8" fillId="8" borderId="63" xfId="1" applyNumberFormat="1" applyFont="1" applyFill="1" applyBorder="1" applyAlignment="1">
      <alignment horizontal="right" vertical="center" wrapText="1"/>
    </xf>
    <xf numFmtId="10" fontId="8" fillId="10" borderId="63" xfId="1" applyNumberFormat="1" applyFont="1" applyFill="1" applyBorder="1" applyAlignment="1">
      <alignment horizontal="right" vertical="center" wrapText="1"/>
    </xf>
    <xf numFmtId="170" fontId="8" fillId="17" borderId="56" xfId="1" applyNumberFormat="1" applyFont="1" applyFill="1" applyBorder="1" applyAlignment="1">
      <alignment horizontal="right" vertical="center" wrapText="1"/>
    </xf>
    <xf numFmtId="10" fontId="8" fillId="17" borderId="57" xfId="1" applyNumberFormat="1" applyFont="1" applyFill="1" applyBorder="1" applyAlignment="1">
      <alignment horizontal="right" vertical="center" wrapText="1"/>
    </xf>
    <xf numFmtId="10" fontId="8" fillId="16" borderId="64" xfId="1" applyNumberFormat="1" applyFont="1" applyFill="1" applyBorder="1" applyAlignment="1">
      <alignment horizontal="right" vertical="center" wrapText="1"/>
    </xf>
    <xf numFmtId="10" fontId="8" fillId="16" borderId="57" xfId="1" applyNumberFormat="1" applyFont="1" applyFill="1" applyBorder="1" applyAlignment="1">
      <alignment horizontal="right" vertical="center" wrapText="1"/>
    </xf>
    <xf numFmtId="10" fontId="8" fillId="11" borderId="48" xfId="1" applyNumberFormat="1" applyFont="1" applyFill="1" applyBorder="1" applyAlignment="1">
      <alignment horizontal="right" vertical="center" wrapText="1"/>
    </xf>
    <xf numFmtId="10" fontId="8" fillId="11" borderId="1" xfId="1" applyNumberFormat="1" applyFont="1" applyFill="1" applyBorder="1" applyAlignment="1">
      <alignment horizontal="right" vertical="center" wrapText="1"/>
    </xf>
    <xf numFmtId="10" fontId="8" fillId="11" borderId="49" xfId="1" applyNumberFormat="1" applyFont="1" applyFill="1" applyBorder="1" applyAlignment="1">
      <alignment horizontal="right" vertical="center" wrapText="1"/>
    </xf>
    <xf numFmtId="10" fontId="8" fillId="10" borderId="48" xfId="1" applyNumberFormat="1" applyFont="1" applyFill="1" applyBorder="1" applyAlignment="1">
      <alignment horizontal="right" vertical="center" wrapText="1"/>
    </xf>
    <xf numFmtId="10" fontId="8" fillId="10" borderId="1" xfId="1" applyNumberFormat="1" applyFont="1" applyFill="1" applyBorder="1" applyAlignment="1">
      <alignment horizontal="right" vertical="center" wrapText="1"/>
    </xf>
    <xf numFmtId="10" fontId="8" fillId="10" borderId="49" xfId="1" applyNumberFormat="1" applyFont="1" applyFill="1" applyBorder="1" applyAlignment="1">
      <alignment horizontal="right" vertical="center" wrapText="1"/>
    </xf>
    <xf numFmtId="10" fontId="8" fillId="5" borderId="66" xfId="1" applyNumberFormat="1" applyFont="1" applyFill="1" applyBorder="1" applyAlignment="1">
      <alignment horizontal="right" vertical="center" wrapText="1"/>
    </xf>
    <xf numFmtId="10" fontId="8" fillId="5" borderId="1" xfId="1" applyNumberFormat="1" applyFont="1" applyFill="1" applyBorder="1" applyAlignment="1">
      <alignment horizontal="right" vertical="center" wrapText="1"/>
    </xf>
    <xf numFmtId="10" fontId="8" fillId="5" borderId="49" xfId="1" applyNumberFormat="1" applyFont="1" applyFill="1" applyBorder="1" applyAlignment="1">
      <alignment horizontal="right" vertical="center" wrapText="1"/>
    </xf>
    <xf numFmtId="10" fontId="8" fillId="12" borderId="48" xfId="1" applyNumberFormat="1" applyFont="1" applyFill="1" applyBorder="1" applyAlignment="1">
      <alignment horizontal="right" vertical="center" wrapText="1"/>
    </xf>
    <xf numFmtId="10" fontId="8" fillId="12" borderId="1" xfId="1" applyNumberFormat="1" applyFont="1" applyFill="1" applyBorder="1" applyAlignment="1">
      <alignment horizontal="right" vertical="center" wrapText="1"/>
    </xf>
    <xf numFmtId="10" fontId="8" fillId="12" borderId="49" xfId="1" applyNumberFormat="1" applyFont="1" applyFill="1" applyBorder="1" applyAlignment="1">
      <alignment horizontal="right" vertical="center" wrapText="1"/>
    </xf>
    <xf numFmtId="167" fontId="8" fillId="11" borderId="1" xfId="1" applyNumberFormat="1" applyFont="1" applyFill="1" applyBorder="1" applyAlignment="1">
      <alignment horizontal="right" vertical="center" wrapText="1"/>
    </xf>
    <xf numFmtId="10" fontId="8" fillId="8" borderId="66" xfId="1" applyNumberFormat="1" applyFont="1" applyFill="1" applyBorder="1" applyAlignment="1">
      <alignment horizontal="right" vertical="center" wrapText="1"/>
    </xf>
    <xf numFmtId="10" fontId="8" fillId="8" borderId="1" xfId="1" applyNumberFormat="1" applyFont="1" applyFill="1" applyBorder="1" applyAlignment="1">
      <alignment horizontal="right" vertical="center" wrapText="1"/>
    </xf>
    <xf numFmtId="10" fontId="8" fillId="8" borderId="65" xfId="1" applyNumberFormat="1" applyFont="1" applyFill="1" applyBorder="1" applyAlignment="1">
      <alignment horizontal="right" vertical="center" wrapText="1"/>
    </xf>
    <xf numFmtId="10" fontId="8" fillId="10" borderId="65" xfId="1" applyNumberFormat="1" applyFont="1" applyFill="1" applyBorder="1" applyAlignment="1">
      <alignment horizontal="right" vertical="center" wrapText="1"/>
    </xf>
    <xf numFmtId="10" fontId="8" fillId="16" borderId="66" xfId="1" applyNumberFormat="1" applyFont="1" applyFill="1" applyBorder="1" applyAlignment="1">
      <alignment horizontal="right" vertical="center" wrapText="1"/>
    </xf>
    <xf numFmtId="168" fontId="37" fillId="0" borderId="23" xfId="170" applyNumberFormat="1" applyBorder="1" applyAlignment="1" applyProtection="1">
      <alignment wrapText="1"/>
    </xf>
    <xf numFmtId="168" fontId="0" fillId="18" borderId="23" xfId="0" applyNumberFormat="1" applyFill="1" applyBorder="1" applyAlignment="1">
      <alignment wrapText="1"/>
    </xf>
    <xf numFmtId="0" fontId="0" fillId="3" borderId="1" xfId="0" applyFont="1" applyFill="1" applyBorder="1" applyAlignment="1">
      <alignment wrapText="1"/>
    </xf>
    <xf numFmtId="0" fontId="8" fillId="14" borderId="11" xfId="1" applyNumberFormat="1" applyFont="1" applyFill="1" applyBorder="1" applyAlignment="1">
      <alignment horizontal="right" vertical="center" wrapText="1"/>
    </xf>
    <xf numFmtId="0" fontId="8" fillId="14" borderId="48" xfId="1" applyNumberFormat="1" applyFont="1" applyFill="1" applyBorder="1" applyAlignment="1">
      <alignment horizontal="right" vertical="center" wrapText="1"/>
    </xf>
    <xf numFmtId="0" fontId="8" fillId="14" borderId="56" xfId="1" applyNumberFormat="1" applyFont="1" applyFill="1" applyBorder="1" applyAlignment="1">
      <alignment horizontal="right" vertical="center" wrapText="1"/>
    </xf>
    <xf numFmtId="0" fontId="8" fillId="14" borderId="3" xfId="1" applyNumberFormat="1" applyFont="1" applyFill="1" applyBorder="1" applyAlignment="1">
      <alignment horizontal="right" vertical="center" wrapText="1"/>
    </xf>
    <xf numFmtId="0" fontId="8" fillId="14" borderId="1" xfId="1" applyNumberFormat="1" applyFont="1" applyFill="1" applyBorder="1" applyAlignment="1">
      <alignment horizontal="right" vertical="center" wrapText="1"/>
    </xf>
    <xf numFmtId="0" fontId="8" fillId="14" borderId="57" xfId="1" applyNumberFormat="1" applyFont="1" applyFill="1" applyBorder="1" applyAlignment="1">
      <alignment horizontal="right" vertical="center" wrapText="1"/>
    </xf>
    <xf numFmtId="0" fontId="8" fillId="14" borderId="5" xfId="1" applyNumberFormat="1" applyFont="1" applyFill="1" applyBorder="1" applyAlignment="1">
      <alignment horizontal="right" vertical="center" wrapText="1"/>
    </xf>
    <xf numFmtId="0" fontId="8" fillId="14" borderId="65" xfId="1" applyNumberFormat="1" applyFont="1" applyFill="1" applyBorder="1" applyAlignment="1">
      <alignment horizontal="right" vertical="center" wrapText="1"/>
    </xf>
    <xf numFmtId="0" fontId="8" fillId="14" borderId="63" xfId="1" applyNumberFormat="1" applyFont="1" applyFill="1" applyBorder="1" applyAlignment="1">
      <alignment horizontal="right" vertical="center" wrapText="1"/>
    </xf>
    <xf numFmtId="0" fontId="8" fillId="16" borderId="1" xfId="1" applyNumberFormat="1" applyFont="1" applyFill="1" applyBorder="1" applyAlignment="1">
      <alignment horizontal="right" vertical="center" wrapText="1"/>
    </xf>
    <xf numFmtId="0" fontId="8" fillId="16" borderId="3" xfId="1" applyNumberFormat="1" applyFont="1" applyFill="1" applyBorder="1" applyAlignment="1">
      <alignment horizontal="right" vertical="center" wrapText="1"/>
    </xf>
    <xf numFmtId="0" fontId="8" fillId="16" borderId="57" xfId="1" applyNumberFormat="1" applyFont="1" applyFill="1" applyBorder="1" applyAlignment="1">
      <alignment horizontal="right" vertical="center" wrapText="1"/>
    </xf>
    <xf numFmtId="0" fontId="8" fillId="16" borderId="14" xfId="1" applyNumberFormat="1" applyFont="1" applyFill="1" applyBorder="1" applyAlignment="1">
      <alignment horizontal="right" vertical="center" wrapText="1"/>
    </xf>
    <xf numFmtId="0" fontId="8" fillId="16" borderId="49" xfId="1" applyNumberFormat="1" applyFont="1" applyFill="1" applyBorder="1" applyAlignment="1">
      <alignment horizontal="right" vertical="center" wrapText="1"/>
    </xf>
    <xf numFmtId="0" fontId="8" fillId="16" borderId="58" xfId="1" applyNumberFormat="1" applyFont="1" applyFill="1" applyBorder="1" applyAlignment="1">
      <alignment horizontal="right" vertical="center" wrapText="1"/>
    </xf>
    <xf numFmtId="0" fontId="8" fillId="17" borderId="1" xfId="1" applyNumberFormat="1" applyFont="1" applyFill="1" applyBorder="1" applyAlignment="1">
      <alignment horizontal="right" vertical="center" wrapText="1"/>
    </xf>
    <xf numFmtId="0" fontId="8" fillId="17" borderId="57" xfId="1" applyNumberFormat="1" applyFont="1" applyFill="1" applyBorder="1" applyAlignment="1">
      <alignment horizontal="right" vertical="center" wrapText="1"/>
    </xf>
    <xf numFmtId="0" fontId="38" fillId="2" borderId="23" xfId="0" applyFont="1" applyFill="1" applyBorder="1" applyAlignment="1">
      <alignment horizontal="right" vertical="center" wrapText="1"/>
    </xf>
    <xf numFmtId="167" fontId="0" fillId="3" borderId="23" xfId="71" applyNumberFormat="1" applyFont="1" applyFill="1" applyBorder="1" applyAlignment="1">
      <alignment wrapText="1"/>
    </xf>
    <xf numFmtId="167" fontId="8" fillId="5" borderId="3" xfId="71" applyNumberFormat="1" applyFont="1" applyFill="1" applyBorder="1" applyAlignment="1">
      <alignment horizontal="right" vertical="center" wrapText="1"/>
    </xf>
    <xf numFmtId="167" fontId="8" fillId="5" borderId="13" xfId="71" applyNumberFormat="1" applyFont="1" applyFill="1" applyBorder="1" applyAlignment="1">
      <alignment horizontal="right" vertical="center" wrapText="1"/>
    </xf>
    <xf numFmtId="172" fontId="8" fillId="5" borderId="3" xfId="71" applyNumberFormat="1" applyFont="1" applyFill="1" applyBorder="1" applyAlignment="1">
      <alignment horizontal="right" vertical="center" wrapText="1"/>
    </xf>
    <xf numFmtId="164" fontId="8" fillId="4" borderId="3" xfId="71" applyNumberFormat="1" applyFont="1" applyFill="1" applyBorder="1" applyAlignment="1">
      <alignment horizontal="right" vertical="center" wrapText="1"/>
    </xf>
    <xf numFmtId="164" fontId="8" fillId="4" borderId="13" xfId="71" applyNumberFormat="1" applyFont="1" applyFill="1" applyBorder="1" applyAlignment="1">
      <alignment horizontal="right" vertical="center" wrapText="1"/>
    </xf>
    <xf numFmtId="164" fontId="0" fillId="3" borderId="49" xfId="71" applyNumberFormat="1" applyFont="1" applyFill="1" applyBorder="1" applyAlignment="1">
      <alignment wrapText="1"/>
    </xf>
    <xf numFmtId="167" fontId="8" fillId="5" borderId="1" xfId="71" applyNumberFormat="1" applyFont="1" applyFill="1" applyBorder="1" applyAlignment="1">
      <alignment horizontal="right" vertical="center" wrapText="1"/>
    </xf>
    <xf numFmtId="0" fontId="36" fillId="19" borderId="42" xfId="0" applyFont="1" applyFill="1" applyBorder="1" applyAlignment="1">
      <alignment horizontal="center" vertical="center" wrapText="1"/>
    </xf>
    <xf numFmtId="0" fontId="36" fillId="19" borderId="29" xfId="0" applyFont="1" applyFill="1" applyBorder="1" applyAlignment="1">
      <alignment horizontal="center" vertical="center" wrapText="1"/>
    </xf>
    <xf numFmtId="0" fontId="36" fillId="19" borderId="30" xfId="0" applyFont="1" applyFill="1" applyBorder="1" applyAlignment="1">
      <alignment horizontal="center" vertical="center" wrapText="1"/>
    </xf>
    <xf numFmtId="0" fontId="3" fillId="0" borderId="39" xfId="0" applyFont="1" applyBorder="1" applyAlignment="1">
      <alignment horizontal="center" vertical="center" textRotation="90" wrapText="1"/>
    </xf>
    <xf numFmtId="0" fontId="3" fillId="0" borderId="31" xfId="0" applyFont="1" applyBorder="1" applyAlignment="1">
      <alignment horizontal="center" vertical="center" textRotation="90"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15" fillId="0" borderId="16"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27" xfId="0" applyFont="1" applyBorder="1" applyAlignment="1">
      <alignment horizontal="center" vertical="center" wrapText="1"/>
    </xf>
    <xf numFmtId="0" fontId="14" fillId="17" borderId="39" xfId="0" applyFont="1" applyFill="1" applyBorder="1" applyAlignment="1">
      <alignment horizontal="center" vertical="center" textRotation="90" wrapText="1"/>
    </xf>
    <xf numFmtId="0" fontId="14" fillId="17" borderId="31" xfId="0" applyFont="1" applyFill="1" applyBorder="1" applyAlignment="1">
      <alignment horizontal="center" vertical="center" textRotation="90" wrapText="1"/>
    </xf>
    <xf numFmtId="0" fontId="14" fillId="17" borderId="27" xfId="0" applyFont="1" applyFill="1" applyBorder="1" applyAlignment="1">
      <alignment horizontal="center" vertical="center" textRotation="90" wrapText="1"/>
    </xf>
    <xf numFmtId="0" fontId="14" fillId="16" borderId="31" xfId="0" applyFont="1" applyFill="1" applyBorder="1" applyAlignment="1">
      <alignment horizontal="center" vertical="center" textRotation="90" wrapText="1"/>
    </xf>
    <xf numFmtId="0" fontId="14" fillId="16" borderId="27" xfId="0" applyFont="1" applyFill="1" applyBorder="1" applyAlignment="1">
      <alignment horizontal="center" vertical="center" textRotation="90" wrapText="1"/>
    </xf>
    <xf numFmtId="0" fontId="14" fillId="10" borderId="39" xfId="0" applyFont="1" applyFill="1" applyBorder="1" applyAlignment="1">
      <alignment horizontal="center" vertical="center" textRotation="90" wrapText="1"/>
    </xf>
    <xf numFmtId="0" fontId="14" fillId="10" borderId="31" xfId="0" applyFont="1" applyFill="1" applyBorder="1" applyAlignment="1">
      <alignment horizontal="center" vertical="center" textRotation="90" wrapText="1"/>
    </xf>
    <xf numFmtId="0" fontId="14" fillId="10" borderId="27" xfId="0" applyFont="1" applyFill="1" applyBorder="1" applyAlignment="1">
      <alignment horizontal="center" vertical="center" textRotation="90" wrapText="1"/>
    </xf>
    <xf numFmtId="0" fontId="14" fillId="11" borderId="39" xfId="0" applyFont="1" applyFill="1" applyBorder="1" applyAlignment="1">
      <alignment horizontal="center" vertical="center" textRotation="90" wrapText="1"/>
    </xf>
    <xf numFmtId="0" fontId="14" fillId="11" borderId="31" xfId="0" applyFont="1" applyFill="1" applyBorder="1" applyAlignment="1">
      <alignment horizontal="center" vertical="center" textRotation="90" wrapText="1"/>
    </xf>
    <xf numFmtId="0" fontId="14" fillId="11" borderId="27" xfId="0" applyFont="1" applyFill="1" applyBorder="1" applyAlignment="1">
      <alignment horizontal="center" vertical="center" textRotation="90" wrapText="1"/>
    </xf>
    <xf numFmtId="0" fontId="14" fillId="14" borderId="39" xfId="0" applyFont="1" applyFill="1" applyBorder="1" applyAlignment="1">
      <alignment horizontal="center" vertical="center" textRotation="90" wrapText="1"/>
    </xf>
    <xf numFmtId="0" fontId="14" fillId="14" borderId="31" xfId="0" applyFont="1" applyFill="1" applyBorder="1" applyAlignment="1">
      <alignment horizontal="center" vertical="center" textRotation="90" wrapText="1"/>
    </xf>
    <xf numFmtId="3" fontId="14" fillId="15" borderId="39" xfId="0" applyNumberFormat="1" applyFont="1" applyFill="1" applyBorder="1" applyAlignment="1">
      <alignment horizontal="center" vertical="center" textRotation="90" wrapText="1"/>
    </xf>
    <xf numFmtId="3" fontId="14" fillId="15" borderId="31" xfId="0" applyNumberFormat="1" applyFont="1" applyFill="1" applyBorder="1" applyAlignment="1">
      <alignment horizontal="center" vertical="center" textRotation="90" wrapText="1"/>
    </xf>
    <xf numFmtId="3" fontId="14" fillId="15" borderId="27" xfId="0" applyNumberFormat="1" applyFont="1" applyFill="1" applyBorder="1" applyAlignment="1">
      <alignment horizontal="center" vertical="center" textRotation="90" wrapText="1"/>
    </xf>
    <xf numFmtId="0" fontId="14" fillId="5" borderId="31" xfId="0" applyFont="1" applyFill="1" applyBorder="1" applyAlignment="1">
      <alignment horizontal="center" vertical="center" textRotation="90" wrapText="1"/>
    </xf>
    <xf numFmtId="0" fontId="14" fillId="5" borderId="27" xfId="0" applyFont="1" applyFill="1" applyBorder="1" applyAlignment="1">
      <alignment horizontal="center" vertical="center" textRotation="90" wrapText="1"/>
    </xf>
    <xf numFmtId="0" fontId="14" fillId="12" borderId="39" xfId="0" applyFont="1" applyFill="1" applyBorder="1" applyAlignment="1">
      <alignment horizontal="center" vertical="center" textRotation="90" wrapText="1"/>
    </xf>
    <xf numFmtId="0" fontId="14" fillId="12" borderId="31" xfId="0" applyFont="1" applyFill="1" applyBorder="1" applyAlignment="1">
      <alignment horizontal="center" vertical="center" textRotation="90" wrapText="1"/>
    </xf>
    <xf numFmtId="0" fontId="14" fillId="12" borderId="27" xfId="0" applyFont="1" applyFill="1" applyBorder="1" applyAlignment="1">
      <alignment horizontal="center" vertical="center" textRotation="90" wrapText="1"/>
    </xf>
    <xf numFmtId="0" fontId="6" fillId="8" borderId="31" xfId="0" applyFont="1" applyFill="1" applyBorder="1" applyAlignment="1">
      <alignment horizontal="center" vertical="center" textRotation="90" wrapText="1"/>
    </xf>
  </cellXfs>
  <cellStyles count="171">
    <cellStyle name="Collegamento ipertestuale" xfId="2" builtinId="8" hidden="1"/>
    <cellStyle name="Collegamento ipertestuale" xfId="5" builtinId="8" hidden="1"/>
    <cellStyle name="Collegamento ipertestuale" xfId="7" builtinId="8" hidden="1"/>
    <cellStyle name="Collegamento ipertestuale" xfId="9" builtinId="8" hidden="1"/>
    <cellStyle name="Collegamento ipertestuale" xfId="11" builtinId="8" hidden="1"/>
    <cellStyle name="Collegamento ipertestuale" xfId="13" builtinId="8" hidden="1"/>
    <cellStyle name="Collegamento ipertestuale" xfId="15" builtinId="8" hidden="1"/>
    <cellStyle name="Collegamento ipertestuale" xfId="17" builtinId="8" hidden="1"/>
    <cellStyle name="Collegamento ipertestuale" xfId="19" builtinId="8" hidden="1"/>
    <cellStyle name="Collegamento ipertestuale" xfId="21" builtinId="8" hidden="1"/>
    <cellStyle name="Collegamento ipertestuale" xfId="23" builtinId="8" hidden="1"/>
    <cellStyle name="Collegamento ipertestuale" xfId="25" builtinId="8" hidden="1"/>
    <cellStyle name="Collegamento ipertestuale" xfId="27" builtinId="8" hidden="1"/>
    <cellStyle name="Collegamento ipertestuale" xfId="29" builtinId="8" hidden="1"/>
    <cellStyle name="Collegamento ipertestuale" xfId="31" builtinId="8" hidden="1"/>
    <cellStyle name="Collegamento ipertestuale" xfId="33" builtinId="8" hidden="1"/>
    <cellStyle name="Collegamento ipertestuale" xfId="35" builtinId="8" hidden="1"/>
    <cellStyle name="Collegamento ipertestuale" xfId="37" builtinId="8" hidden="1"/>
    <cellStyle name="Collegamento ipertestuale" xfId="39" builtinId="8" hidden="1"/>
    <cellStyle name="Collegamento ipertestuale" xfId="41" builtinId="8" hidden="1"/>
    <cellStyle name="Collegamento ipertestuale" xfId="43" builtinId="8" hidden="1"/>
    <cellStyle name="Collegamento ipertestuale" xfId="45" builtinId="8" hidden="1"/>
    <cellStyle name="Collegamento ipertestuale" xfId="47" builtinId="8" hidden="1"/>
    <cellStyle name="Collegamento ipertestuale" xfId="49" builtinId="8" hidden="1"/>
    <cellStyle name="Collegamento ipertestuale" xfId="51" builtinId="8" hidden="1"/>
    <cellStyle name="Collegamento ipertestuale" xfId="53" builtinId="8" hidden="1"/>
    <cellStyle name="Collegamento ipertestuale" xfId="55" builtinId="8" hidden="1"/>
    <cellStyle name="Collegamento ipertestuale" xfId="57" builtinId="8" hidden="1"/>
    <cellStyle name="Collegamento ipertestuale" xfId="59" builtinId="8" hidden="1"/>
    <cellStyle name="Collegamento ipertestuale" xfId="61" builtinId="8" hidden="1"/>
    <cellStyle name="Collegamento ipertestuale" xfId="63" builtinId="8" hidden="1"/>
    <cellStyle name="Collegamento ipertestuale" xfId="65" builtinId="8" hidden="1"/>
    <cellStyle name="Collegamento ipertestuale" xfId="67" builtinId="8" hidden="1"/>
    <cellStyle name="Collegamento ipertestuale" xfId="69" builtinId="8" hidden="1"/>
    <cellStyle name="Collegamento ipertestuale" xfId="72" builtinId="8" hidden="1"/>
    <cellStyle name="Collegamento ipertestuale" xfId="74" builtinId="8" hidden="1"/>
    <cellStyle name="Collegamento ipertestuale" xfId="76" builtinId="8" hidden="1"/>
    <cellStyle name="Collegamento ipertestuale" xfId="78" builtinId="8" hidden="1"/>
    <cellStyle name="Collegamento ipertestuale" xfId="80" builtinId="8" hidden="1"/>
    <cellStyle name="Collegamento ipertestuale" xfId="82" builtinId="8" hidden="1"/>
    <cellStyle name="Collegamento ipertestuale" xfId="84" builtinId="8" hidden="1"/>
    <cellStyle name="Collegamento ipertestuale" xfId="86" builtinId="8" hidden="1"/>
    <cellStyle name="Collegamento ipertestuale" xfId="88" builtinId="8" hidden="1"/>
    <cellStyle name="Collegamento ipertestuale" xfId="90" builtinId="8" hidden="1"/>
    <cellStyle name="Collegamento ipertestuale" xfId="92" builtinId="8" hidden="1"/>
    <cellStyle name="Collegamento ipertestuale" xfId="94" builtinId="8" hidden="1"/>
    <cellStyle name="Collegamento ipertestuale" xfId="96" builtinId="8" hidden="1"/>
    <cellStyle name="Collegamento ipertestuale" xfId="98" builtinId="8" hidden="1"/>
    <cellStyle name="Collegamento ipertestuale" xfId="100" builtinId="8" hidden="1"/>
    <cellStyle name="Collegamento ipertestuale" xfId="102" builtinId="8" hidden="1"/>
    <cellStyle name="Collegamento ipertestuale" xfId="104" builtinId="8" hidden="1"/>
    <cellStyle name="Collegamento ipertestuale" xfId="106" builtinId="8" hidden="1"/>
    <cellStyle name="Collegamento ipertestuale" xfId="108" builtinId="8" hidden="1"/>
    <cellStyle name="Collegamento ipertestuale" xfId="110" builtinId="8" hidden="1"/>
    <cellStyle name="Collegamento ipertestuale" xfId="112" builtinId="8" hidden="1"/>
    <cellStyle name="Collegamento ipertestuale" xfId="114" builtinId="8" hidden="1"/>
    <cellStyle name="Collegamento ipertestuale" xfId="116" builtinId="8" hidden="1"/>
    <cellStyle name="Collegamento ipertestuale" xfId="118" builtinId="8" hidden="1"/>
    <cellStyle name="Collegamento ipertestuale" xfId="120" builtinId="8" hidden="1"/>
    <cellStyle name="Collegamento ipertestuale" xfId="122" builtinId="8" hidden="1"/>
    <cellStyle name="Collegamento ipertestuale" xfId="124" builtinId="8" hidden="1"/>
    <cellStyle name="Collegamento ipertestuale" xfId="126" builtinId="8" hidden="1"/>
    <cellStyle name="Collegamento ipertestuale" xfId="128" builtinId="8" hidden="1"/>
    <cellStyle name="Collegamento ipertestuale" xfId="130" builtinId="8" hidden="1"/>
    <cellStyle name="Collegamento ipertestuale" xfId="132" builtinId="8" hidden="1"/>
    <cellStyle name="Collegamento ipertestuale" xfId="134" builtinId="8" hidden="1"/>
    <cellStyle name="Collegamento ipertestuale" xfId="136" builtinId="8" hidden="1"/>
    <cellStyle name="Collegamento ipertestuale" xfId="138" builtinId="8" hidden="1"/>
    <cellStyle name="Collegamento ipertestuale" xfId="140" builtinId="8" hidden="1"/>
    <cellStyle name="Collegamento ipertestuale" xfId="142" builtinId="8" hidden="1"/>
    <cellStyle name="Collegamento ipertestuale" xfId="144" builtinId="8" hidden="1"/>
    <cellStyle name="Collegamento ipertestuale" xfId="146" builtinId="8" hidden="1"/>
    <cellStyle name="Collegamento ipertestuale" xfId="148" builtinId="8" hidden="1"/>
    <cellStyle name="Collegamento ipertestuale" xfId="150" builtinId="8" hidden="1"/>
    <cellStyle name="Collegamento ipertestuale" xfId="152" builtinId="8" hidden="1"/>
    <cellStyle name="Collegamento ipertestuale" xfId="154" builtinId="8" hidden="1"/>
    <cellStyle name="Collegamento ipertestuale" xfId="156" builtinId="8" hidden="1"/>
    <cellStyle name="Collegamento ipertestuale" xfId="158" builtinId="8" hidden="1"/>
    <cellStyle name="Collegamento ipertestuale" xfId="160" builtinId="8" hidden="1"/>
    <cellStyle name="Collegamento ipertestuale" xfId="162" builtinId="8" hidden="1"/>
    <cellStyle name="Collegamento ipertestuale" xfId="164" builtinId="8" hidden="1"/>
    <cellStyle name="Collegamento ipertestuale" xfId="166" builtinId="8" hidden="1"/>
    <cellStyle name="Collegamento ipertestuale" xfId="168" builtinId="8" hidden="1"/>
    <cellStyle name="Collegamento ipertestuale" xfId="170" builtinId="8"/>
    <cellStyle name="Collegamento visitato" xfId="3" builtinId="9" hidden="1"/>
    <cellStyle name="Collegamento visitato" xfId="6" builtinId="9" hidden="1"/>
    <cellStyle name="Collegamento visitato" xfId="8" builtinId="9" hidden="1"/>
    <cellStyle name="Collegamento visitato" xfId="10" builtinId="9" hidden="1"/>
    <cellStyle name="Collegamento visitato" xfId="12" builtinId="9" hidden="1"/>
    <cellStyle name="Collegamento visitato" xfId="14" builtinId="9" hidden="1"/>
    <cellStyle name="Collegamento visitato" xfId="16" builtinId="9" hidden="1"/>
    <cellStyle name="Collegamento visitato" xfId="18" builtinId="9" hidden="1"/>
    <cellStyle name="Collegamento visitato" xfId="20" builtinId="9" hidden="1"/>
    <cellStyle name="Collegamento visitato" xfId="22" builtinId="9" hidden="1"/>
    <cellStyle name="Collegamento visitato" xfId="24" builtinId="9" hidden="1"/>
    <cellStyle name="Collegamento visitato" xfId="26" builtinId="9" hidden="1"/>
    <cellStyle name="Collegamento visitato" xfId="28" builtinId="9" hidden="1"/>
    <cellStyle name="Collegamento visitato" xfId="30" builtinId="9" hidden="1"/>
    <cellStyle name="Collegamento visitato" xfId="32" builtinId="9" hidden="1"/>
    <cellStyle name="Collegamento visitato" xfId="34" builtinId="9" hidden="1"/>
    <cellStyle name="Collegamento visitato" xfId="36" builtinId="9" hidden="1"/>
    <cellStyle name="Collegamento visitato" xfId="38" builtinId="9" hidden="1"/>
    <cellStyle name="Collegamento visitato" xfId="40" builtinId="9" hidden="1"/>
    <cellStyle name="Collegamento visitato" xfId="42" builtinId="9" hidden="1"/>
    <cellStyle name="Collegamento visitato" xfId="44" builtinId="9" hidden="1"/>
    <cellStyle name="Collegamento visitato" xfId="46" builtinId="9" hidden="1"/>
    <cellStyle name="Collegamento visitato" xfId="48" builtinId="9" hidden="1"/>
    <cellStyle name="Collegamento visitato" xfId="50" builtinId="9" hidden="1"/>
    <cellStyle name="Collegamento visitato" xfId="52" builtinId="9" hidden="1"/>
    <cellStyle name="Collegamento visitato" xfId="54" builtinId="9" hidden="1"/>
    <cellStyle name="Collegamento visitato" xfId="56" builtinId="9" hidden="1"/>
    <cellStyle name="Collegamento visitato" xfId="58" builtinId="9" hidden="1"/>
    <cellStyle name="Collegamento visitato" xfId="60" builtinId="9" hidden="1"/>
    <cellStyle name="Collegamento visitato" xfId="62" builtinId="9" hidden="1"/>
    <cellStyle name="Collegamento visitato" xfId="64" builtinId="9" hidden="1"/>
    <cellStyle name="Collegamento visitato" xfId="66" builtinId="9" hidden="1"/>
    <cellStyle name="Collegamento visitato" xfId="68" builtinId="9" hidden="1"/>
    <cellStyle name="Collegamento visitato" xfId="70" builtinId="9" hidden="1"/>
    <cellStyle name="Collegamento visitato" xfId="73" builtinId="9" hidden="1"/>
    <cellStyle name="Collegamento visitato" xfId="75" builtinId="9" hidden="1"/>
    <cellStyle name="Collegamento visitato" xfId="77" builtinId="9" hidden="1"/>
    <cellStyle name="Collegamento visitato" xfId="79" builtinId="9" hidden="1"/>
    <cellStyle name="Collegamento visitato" xfId="81" builtinId="9" hidden="1"/>
    <cellStyle name="Collegamento visitato" xfId="83" builtinId="9" hidden="1"/>
    <cellStyle name="Collegamento visitato" xfId="85" builtinId="9" hidden="1"/>
    <cellStyle name="Collegamento visitato" xfId="87" builtinId="9" hidden="1"/>
    <cellStyle name="Collegamento visitato" xfId="89" builtinId="9" hidden="1"/>
    <cellStyle name="Collegamento visitato" xfId="91" builtinId="9" hidden="1"/>
    <cellStyle name="Collegamento visitato" xfId="93" builtinId="9" hidden="1"/>
    <cellStyle name="Collegamento visitato" xfId="95" builtinId="9" hidden="1"/>
    <cellStyle name="Collegamento visitato" xfId="97" builtinId="9" hidden="1"/>
    <cellStyle name="Collegamento visitato" xfId="99" builtinId="9" hidden="1"/>
    <cellStyle name="Collegamento visitato" xfId="101" builtinId="9" hidden="1"/>
    <cellStyle name="Collegamento visitato" xfId="103" builtinId="9" hidden="1"/>
    <cellStyle name="Collegamento visitato" xfId="105" builtinId="9" hidden="1"/>
    <cellStyle name="Collegamento visitato" xfId="107" builtinId="9" hidden="1"/>
    <cellStyle name="Collegamento visitato" xfId="109" builtinId="9" hidden="1"/>
    <cellStyle name="Collegamento visitato" xfId="111" builtinId="9" hidden="1"/>
    <cellStyle name="Collegamento visitato" xfId="113" builtinId="9" hidden="1"/>
    <cellStyle name="Collegamento visitato" xfId="115" builtinId="9" hidden="1"/>
    <cellStyle name="Collegamento visitato" xfId="117" builtinId="9" hidden="1"/>
    <cellStyle name="Collegamento visitato" xfId="119" builtinId="9" hidden="1"/>
    <cellStyle name="Collegamento visitato" xfId="121" builtinId="9" hidden="1"/>
    <cellStyle name="Collegamento visitato" xfId="123" builtinId="9" hidden="1"/>
    <cellStyle name="Collegamento visitato" xfId="125" builtinId="9" hidden="1"/>
    <cellStyle name="Collegamento visitato" xfId="127" builtinId="9" hidden="1"/>
    <cellStyle name="Collegamento visitato" xfId="129" builtinId="9" hidden="1"/>
    <cellStyle name="Collegamento visitato" xfId="131" builtinId="9" hidden="1"/>
    <cellStyle name="Collegamento visitato" xfId="133" builtinId="9" hidden="1"/>
    <cellStyle name="Collegamento visitato" xfId="135" builtinId="9" hidden="1"/>
    <cellStyle name="Collegamento visitato" xfId="137" builtinId="9" hidden="1"/>
    <cellStyle name="Collegamento visitato" xfId="139" builtinId="9" hidden="1"/>
    <cellStyle name="Collegamento visitato" xfId="141" builtinId="9" hidden="1"/>
    <cellStyle name="Collegamento visitato" xfId="143" builtinId="9" hidden="1"/>
    <cellStyle name="Collegamento visitato" xfId="145" builtinId="9" hidden="1"/>
    <cellStyle name="Collegamento visitato" xfId="147" builtinId="9" hidden="1"/>
    <cellStyle name="Collegamento visitato" xfId="149" builtinId="9" hidden="1"/>
    <cellStyle name="Collegamento visitato" xfId="151" builtinId="9" hidden="1"/>
    <cellStyle name="Collegamento visitato" xfId="153" builtinId="9" hidden="1"/>
    <cellStyle name="Collegamento visitato" xfId="155" builtinId="9" hidden="1"/>
    <cellStyle name="Collegamento visitato" xfId="157" builtinId="9" hidden="1"/>
    <cellStyle name="Collegamento visitato" xfId="159" builtinId="9" hidden="1"/>
    <cellStyle name="Collegamento visitato" xfId="161" builtinId="9" hidden="1"/>
    <cellStyle name="Collegamento visitato" xfId="163" builtinId="9" hidden="1"/>
    <cellStyle name="Collegamento visitato" xfId="165" builtinId="9" hidden="1"/>
    <cellStyle name="Collegamento visitato" xfId="167" builtinId="9" hidden="1"/>
    <cellStyle name="Collegamento visitato" xfId="169" builtinId="9" hidden="1"/>
    <cellStyle name="Normale" xfId="0" builtinId="0"/>
    <cellStyle name="Normale 2" xfId="4"/>
    <cellStyle name="Percentuale" xfId="1" builtinId="5"/>
    <cellStyle name="Virgola" xfId="71" builtinId="3"/>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K170"/>
  <sheetViews>
    <sheetView tabSelected="1" view="pageBreakPreview" topLeftCell="A100" zoomScaleNormal="150" zoomScaleSheetLayoutView="100" zoomScalePageLayoutView="150" workbookViewId="0">
      <selection activeCell="D1" sqref="D1"/>
    </sheetView>
  </sheetViews>
  <sheetFormatPr baseColWidth="10" defaultColWidth="11" defaultRowHeight="15" x14ac:dyDescent="0"/>
  <cols>
    <col min="1" max="1" width="5.5" style="3" customWidth="1"/>
    <col min="2" max="2" width="16.6640625" style="48" customWidth="1"/>
    <col min="3" max="3" width="60.83203125" style="2" customWidth="1"/>
    <col min="4" max="4" width="27.6640625" style="83" customWidth="1"/>
    <col min="5" max="5" width="7.5" style="1" customWidth="1"/>
    <col min="6" max="6" width="14.6640625" style="74" customWidth="1"/>
    <col min="7" max="10" width="14.6640625" style="74" bestFit="1" customWidth="1"/>
  </cols>
  <sheetData>
    <row r="1" spans="1:11" ht="61" customHeight="1">
      <c r="A1" s="419" t="s">
        <v>224</v>
      </c>
      <c r="B1" s="316"/>
      <c r="C1" s="319" t="s">
        <v>440</v>
      </c>
      <c r="E1" s="83"/>
      <c r="F1" s="83"/>
      <c r="G1" s="83"/>
      <c r="H1" s="83"/>
      <c r="I1" s="83"/>
      <c r="J1" s="83"/>
    </row>
    <row r="2" spans="1:11">
      <c r="A2" s="420"/>
      <c r="B2" s="317"/>
      <c r="C2" s="320" t="s">
        <v>225</v>
      </c>
      <c r="E2" s="83"/>
      <c r="F2" s="83"/>
      <c r="G2" s="83"/>
      <c r="H2" s="83"/>
      <c r="I2" s="83"/>
      <c r="J2" s="83"/>
    </row>
    <row r="3" spans="1:11">
      <c r="A3" s="420"/>
      <c r="B3" s="318"/>
      <c r="C3" s="320" t="s">
        <v>226</v>
      </c>
      <c r="E3" s="83"/>
      <c r="F3" s="83"/>
      <c r="G3" s="83"/>
      <c r="H3" s="83"/>
      <c r="I3" s="83"/>
      <c r="J3" s="83"/>
    </row>
    <row r="4" spans="1:11" ht="35" customHeight="1" thickBot="1">
      <c r="A4" s="420"/>
      <c r="B4" s="322" t="s">
        <v>222</v>
      </c>
      <c r="C4" s="323" t="s">
        <v>228</v>
      </c>
      <c r="E4" s="83"/>
      <c r="F4" s="83"/>
      <c r="G4" s="83"/>
      <c r="H4" s="83"/>
      <c r="I4" s="83"/>
      <c r="J4" s="83"/>
    </row>
    <row r="5" spans="1:11" ht="23" customHeight="1" thickBot="1">
      <c r="A5" s="416" t="s">
        <v>699</v>
      </c>
      <c r="B5" s="417"/>
      <c r="C5" s="417"/>
      <c r="D5" s="418"/>
      <c r="E5" s="83"/>
      <c r="F5" s="83"/>
      <c r="G5" s="83"/>
      <c r="H5" s="83"/>
      <c r="I5" s="83"/>
      <c r="J5" s="83"/>
    </row>
    <row r="6" spans="1:11" ht="16" thickBot="1"/>
    <row r="7" spans="1:11" s="1" customFormat="1" ht="53" customHeight="1" thickBot="1">
      <c r="A7" s="13" t="s">
        <v>207</v>
      </c>
      <c r="B7" s="13" t="s">
        <v>208</v>
      </c>
      <c r="C7" s="13" t="s">
        <v>268</v>
      </c>
      <c r="D7" s="84" t="s">
        <v>311</v>
      </c>
      <c r="E7" s="14" t="s">
        <v>210</v>
      </c>
      <c r="F7" s="49" t="s">
        <v>215</v>
      </c>
      <c r="G7" s="49" t="s">
        <v>216</v>
      </c>
      <c r="H7" s="49" t="s">
        <v>217</v>
      </c>
      <c r="I7" s="49" t="s">
        <v>218</v>
      </c>
      <c r="J7" s="49" t="s">
        <v>694</v>
      </c>
    </row>
    <row r="8" spans="1:11">
      <c r="A8" s="168">
        <v>100</v>
      </c>
      <c r="B8" s="168" t="s">
        <v>234</v>
      </c>
      <c r="C8" s="204" t="s">
        <v>0</v>
      </c>
      <c r="D8" s="205" t="s">
        <v>312</v>
      </c>
      <c r="E8" s="174"/>
      <c r="F8" s="77"/>
      <c r="G8" s="77"/>
      <c r="H8" s="77"/>
      <c r="I8" s="77"/>
      <c r="J8" s="77"/>
      <c r="K8" s="1"/>
    </row>
    <row r="9" spans="1:11">
      <c r="A9" s="168">
        <v>110</v>
      </c>
      <c r="B9" s="168" t="s">
        <v>232</v>
      </c>
      <c r="C9" s="16" t="s">
        <v>1</v>
      </c>
      <c r="D9" s="149" t="s">
        <v>313</v>
      </c>
      <c r="E9" s="175"/>
      <c r="F9" s="75"/>
      <c r="G9" s="75"/>
      <c r="H9" s="75"/>
      <c r="I9" s="75"/>
      <c r="J9" s="75"/>
      <c r="K9" s="1"/>
    </row>
    <row r="10" spans="1:11">
      <c r="A10" s="168">
        <v>120</v>
      </c>
      <c r="B10" s="168" t="s">
        <v>233</v>
      </c>
      <c r="C10" s="16" t="s">
        <v>2</v>
      </c>
      <c r="D10" s="149" t="s">
        <v>314</v>
      </c>
      <c r="E10" s="175"/>
      <c r="F10" s="75"/>
      <c r="G10" s="75"/>
      <c r="H10" s="75"/>
      <c r="I10" s="75"/>
      <c r="J10" s="75"/>
      <c r="K10" s="1"/>
    </row>
    <row r="11" spans="1:11">
      <c r="A11" s="168">
        <v>130</v>
      </c>
      <c r="B11" s="168" t="s">
        <v>235</v>
      </c>
      <c r="C11" s="16" t="s">
        <v>3</v>
      </c>
      <c r="D11" s="149" t="s">
        <v>3</v>
      </c>
      <c r="E11" s="175"/>
      <c r="F11" s="387"/>
      <c r="G11" s="387"/>
      <c r="H11" s="387"/>
      <c r="I11" s="387"/>
      <c r="J11" s="387"/>
      <c r="K11" s="1"/>
    </row>
    <row r="12" spans="1:11">
      <c r="A12" s="168">
        <v>140</v>
      </c>
      <c r="B12" s="168" t="s">
        <v>236</v>
      </c>
      <c r="C12" s="16" t="s">
        <v>4</v>
      </c>
      <c r="D12" s="149" t="s">
        <v>315</v>
      </c>
      <c r="E12" s="175"/>
      <c r="F12" s="75"/>
      <c r="G12" s="75"/>
      <c r="H12" s="75"/>
      <c r="I12" s="75"/>
      <c r="J12" s="75"/>
      <c r="K12" s="1"/>
    </row>
    <row r="13" spans="1:11" ht="15" customHeight="1">
      <c r="A13" s="168">
        <v>150</v>
      </c>
      <c r="B13" s="169"/>
      <c r="C13" s="170" t="s">
        <v>5</v>
      </c>
      <c r="D13" s="171"/>
      <c r="E13" s="172"/>
      <c r="F13" s="173"/>
      <c r="G13" s="173"/>
      <c r="H13" s="173"/>
      <c r="I13" s="173"/>
      <c r="J13" s="173"/>
      <c r="K13" s="1"/>
    </row>
    <row r="14" spans="1:11" ht="15" customHeight="1">
      <c r="A14" s="168">
        <v>160</v>
      </c>
      <c r="B14" s="169"/>
      <c r="C14" s="170" t="s">
        <v>6</v>
      </c>
      <c r="D14" s="407"/>
      <c r="E14" s="172"/>
      <c r="F14" s="173"/>
      <c r="G14" s="173"/>
      <c r="H14" s="173"/>
      <c r="I14" s="173"/>
      <c r="J14" s="173"/>
      <c r="K14" s="1"/>
    </row>
    <row r="15" spans="1:11" ht="15" customHeight="1" thickBot="1">
      <c r="A15" s="168">
        <v>170</v>
      </c>
      <c r="B15" s="169"/>
      <c r="C15" s="181" t="s">
        <v>7</v>
      </c>
      <c r="D15" s="182"/>
      <c r="E15" s="183"/>
      <c r="F15" s="184"/>
      <c r="G15" s="184"/>
      <c r="H15" s="184"/>
      <c r="I15" s="184"/>
      <c r="J15" s="184"/>
      <c r="K15" s="1"/>
    </row>
    <row r="16" spans="1:11" ht="30">
      <c r="A16" s="168">
        <v>180</v>
      </c>
      <c r="B16" s="168" t="s">
        <v>237</v>
      </c>
      <c r="C16" s="201" t="s">
        <v>8</v>
      </c>
      <c r="D16" s="202" t="s">
        <v>316</v>
      </c>
      <c r="E16" s="177"/>
      <c r="F16" s="203"/>
      <c r="G16" s="203"/>
      <c r="H16" s="203"/>
      <c r="I16" s="203"/>
      <c r="J16" s="203"/>
      <c r="K16" s="1"/>
    </row>
    <row r="17" spans="1:11" ht="30">
      <c r="A17" s="168">
        <v>190</v>
      </c>
      <c r="B17" s="168" t="s">
        <v>238</v>
      </c>
      <c r="C17" s="17" t="s">
        <v>9</v>
      </c>
      <c r="D17" s="150" t="s">
        <v>317</v>
      </c>
      <c r="E17" s="175"/>
      <c r="F17" s="75"/>
      <c r="G17" s="75"/>
      <c r="H17" s="75"/>
      <c r="I17" s="75"/>
      <c r="J17" s="75"/>
      <c r="K17" s="1"/>
    </row>
    <row r="18" spans="1:11" ht="30">
      <c r="A18" s="168">
        <v>200</v>
      </c>
      <c r="B18" s="168" t="s">
        <v>239</v>
      </c>
      <c r="C18" s="17" t="s">
        <v>10</v>
      </c>
      <c r="D18" s="150" t="s">
        <v>318</v>
      </c>
      <c r="E18" s="175"/>
      <c r="F18" s="76"/>
      <c r="G18" s="76"/>
      <c r="H18" s="76"/>
      <c r="I18" s="76"/>
      <c r="J18" s="76"/>
    </row>
    <row r="19" spans="1:11">
      <c r="A19" s="168">
        <v>210</v>
      </c>
      <c r="B19" s="168" t="s">
        <v>240</v>
      </c>
      <c r="C19" s="17" t="s">
        <v>11</v>
      </c>
      <c r="D19" s="150" t="s">
        <v>319</v>
      </c>
      <c r="E19" s="175"/>
      <c r="F19" s="223">
        <f>F18*F17</f>
        <v>0</v>
      </c>
      <c r="G19" s="223">
        <f t="shared" ref="G19:I19" si="0">G18*G17</f>
        <v>0</v>
      </c>
      <c r="H19" s="223">
        <f t="shared" si="0"/>
        <v>0</v>
      </c>
      <c r="I19" s="223">
        <f t="shared" si="0"/>
        <v>0</v>
      </c>
      <c r="J19" s="223">
        <f t="shared" ref="J19" si="1">J18*J17</f>
        <v>0</v>
      </c>
    </row>
    <row r="20" spans="1:11" ht="30">
      <c r="A20" s="168">
        <v>220</v>
      </c>
      <c r="B20" s="168" t="s">
        <v>241</v>
      </c>
      <c r="C20" s="17" t="s">
        <v>703</v>
      </c>
      <c r="D20" s="150" t="s">
        <v>320</v>
      </c>
      <c r="E20" s="175"/>
      <c r="F20" s="76"/>
      <c r="G20" s="76"/>
      <c r="H20" s="76"/>
      <c r="I20" s="76"/>
      <c r="J20" s="76"/>
    </row>
    <row r="21" spans="1:11" ht="30">
      <c r="A21" s="168">
        <v>230</v>
      </c>
      <c r="B21" s="168" t="s">
        <v>242</v>
      </c>
      <c r="C21" s="17" t="s">
        <v>705</v>
      </c>
      <c r="D21" s="150"/>
      <c r="E21" s="175"/>
      <c r="F21" s="76"/>
      <c r="G21" s="76"/>
      <c r="H21" s="76"/>
      <c r="I21" s="76"/>
      <c r="J21" s="76"/>
    </row>
    <row r="22" spans="1:11">
      <c r="A22" s="168">
        <v>240</v>
      </c>
      <c r="B22" s="168" t="s">
        <v>243</v>
      </c>
      <c r="C22" s="17" t="s">
        <v>704</v>
      </c>
      <c r="D22" s="150" t="s">
        <v>321</v>
      </c>
      <c r="E22" s="175"/>
      <c r="F22" s="223">
        <f>F21*F17</f>
        <v>0</v>
      </c>
      <c r="G22" s="408">
        <f>G21*G17</f>
        <v>0</v>
      </c>
      <c r="H22" s="408">
        <f t="shared" ref="H22:J22" si="2">H21*H17</f>
        <v>0</v>
      </c>
      <c r="I22" s="408">
        <f t="shared" si="2"/>
        <v>0</v>
      </c>
      <c r="J22" s="408">
        <f t="shared" si="2"/>
        <v>0</v>
      </c>
    </row>
    <row r="23" spans="1:11">
      <c r="A23" s="168">
        <v>250</v>
      </c>
      <c r="B23" s="168" t="s">
        <v>244</v>
      </c>
      <c r="C23" s="17" t="s">
        <v>12</v>
      </c>
      <c r="D23" s="150" t="s">
        <v>322</v>
      </c>
      <c r="E23" s="175"/>
      <c r="F23" s="75"/>
      <c r="G23" s="75"/>
      <c r="H23" s="75"/>
      <c r="I23" s="75"/>
      <c r="J23" s="75"/>
    </row>
    <row r="24" spans="1:11">
      <c r="A24" s="168">
        <v>260</v>
      </c>
      <c r="B24" s="168" t="s">
        <v>245</v>
      </c>
      <c r="C24" s="17" t="s">
        <v>13</v>
      </c>
      <c r="D24" s="150" t="s">
        <v>323</v>
      </c>
      <c r="E24" s="175"/>
      <c r="F24" s="75"/>
      <c r="G24" s="75"/>
      <c r="H24" s="75"/>
      <c r="I24" s="75"/>
      <c r="J24" s="75"/>
    </row>
    <row r="25" spans="1:11">
      <c r="A25" s="168">
        <v>270</v>
      </c>
      <c r="B25" s="168" t="s">
        <v>246</v>
      </c>
      <c r="C25" s="17" t="s">
        <v>14</v>
      </c>
      <c r="D25" s="150" t="s">
        <v>324</v>
      </c>
      <c r="E25" s="175"/>
      <c r="F25" s="75"/>
      <c r="G25" s="75"/>
      <c r="H25" s="75"/>
      <c r="I25" s="75"/>
      <c r="J25" s="75"/>
    </row>
    <row r="26" spans="1:11">
      <c r="A26" s="168">
        <v>280</v>
      </c>
      <c r="B26" s="168" t="s">
        <v>247</v>
      </c>
      <c r="C26" s="17" t="s">
        <v>15</v>
      </c>
      <c r="D26" s="150" t="s">
        <v>325</v>
      </c>
      <c r="E26" s="175"/>
      <c r="F26" s="234"/>
      <c r="G26" s="234"/>
      <c r="H26" s="234"/>
      <c r="I26" s="234"/>
      <c r="J26" s="234"/>
    </row>
    <row r="27" spans="1:11" ht="30">
      <c r="A27" s="168">
        <v>290</v>
      </c>
      <c r="B27" s="169"/>
      <c r="C27" s="170" t="s">
        <v>16</v>
      </c>
      <c r="D27" s="171"/>
      <c r="E27" s="172"/>
      <c r="F27" s="173"/>
      <c r="G27" s="173"/>
      <c r="H27" s="173"/>
      <c r="I27" s="173"/>
      <c r="J27" s="173"/>
    </row>
    <row r="28" spans="1:11">
      <c r="A28" s="168">
        <v>300</v>
      </c>
      <c r="B28" s="168" t="s">
        <v>248</v>
      </c>
      <c r="C28" s="17" t="s">
        <v>17</v>
      </c>
      <c r="D28" s="150" t="s">
        <v>353</v>
      </c>
      <c r="E28" s="175"/>
      <c r="F28" s="75"/>
      <c r="G28" s="75"/>
      <c r="H28" s="75"/>
      <c r="I28" s="75"/>
      <c r="J28" s="75"/>
    </row>
    <row r="29" spans="1:11">
      <c r="A29" s="168">
        <v>310</v>
      </c>
      <c r="B29" s="168" t="s">
        <v>249</v>
      </c>
      <c r="C29" s="17" t="s">
        <v>18</v>
      </c>
      <c r="D29" s="150" t="s">
        <v>326</v>
      </c>
      <c r="E29" s="175"/>
      <c r="F29" s="75"/>
      <c r="G29" s="75"/>
      <c r="H29" s="75"/>
      <c r="I29" s="75"/>
      <c r="J29" s="75"/>
    </row>
    <row r="30" spans="1:11" ht="30">
      <c r="A30" s="168">
        <v>320</v>
      </c>
      <c r="B30" s="168" t="s">
        <v>250</v>
      </c>
      <c r="C30" s="17" t="s">
        <v>19</v>
      </c>
      <c r="D30" s="150" t="s">
        <v>327</v>
      </c>
      <c r="E30" s="175"/>
      <c r="F30" s="75"/>
      <c r="G30" s="75"/>
      <c r="H30" s="75"/>
      <c r="I30" s="75"/>
      <c r="J30" s="75"/>
    </row>
    <row r="31" spans="1:11" ht="30">
      <c r="A31" s="168">
        <v>330</v>
      </c>
      <c r="B31" s="168" t="s">
        <v>251</v>
      </c>
      <c r="C31" s="17" t="s">
        <v>20</v>
      </c>
      <c r="D31" s="150" t="s">
        <v>328</v>
      </c>
      <c r="E31" s="175"/>
      <c r="F31" s="75"/>
      <c r="G31" s="75"/>
      <c r="H31" s="75"/>
      <c r="I31" s="75"/>
      <c r="J31" s="75"/>
    </row>
    <row r="32" spans="1:11" ht="30">
      <c r="A32" s="168">
        <v>340</v>
      </c>
      <c r="B32" s="168" t="s">
        <v>252</v>
      </c>
      <c r="C32" s="17" t="s">
        <v>21</v>
      </c>
      <c r="D32" s="150" t="s">
        <v>329</v>
      </c>
      <c r="E32" s="175"/>
      <c r="F32" s="75"/>
      <c r="G32" s="75"/>
      <c r="H32" s="75"/>
      <c r="I32" s="75"/>
      <c r="J32" s="75"/>
    </row>
    <row r="33" spans="1:10" ht="30">
      <c r="A33" s="168">
        <v>350</v>
      </c>
      <c r="B33" s="169"/>
      <c r="C33" s="170" t="s">
        <v>22</v>
      </c>
      <c r="D33" s="171"/>
      <c r="E33" s="172"/>
      <c r="F33" s="173"/>
      <c r="G33" s="173"/>
      <c r="H33" s="173"/>
      <c r="I33" s="173"/>
      <c r="J33" s="173"/>
    </row>
    <row r="34" spans="1:10" ht="30">
      <c r="A34" s="168">
        <v>360</v>
      </c>
      <c r="B34" s="168" t="s">
        <v>253</v>
      </c>
      <c r="C34" s="17" t="s">
        <v>23</v>
      </c>
      <c r="D34" s="150" t="s">
        <v>330</v>
      </c>
      <c r="E34" s="175"/>
      <c r="F34" s="75"/>
      <c r="G34" s="75"/>
      <c r="H34" s="75"/>
      <c r="I34" s="75"/>
      <c r="J34" s="75"/>
    </row>
    <row r="35" spans="1:10">
      <c r="A35" s="168">
        <v>370</v>
      </c>
      <c r="B35" s="168" t="s">
        <v>254</v>
      </c>
      <c r="C35" s="17" t="s">
        <v>24</v>
      </c>
      <c r="D35" s="150" t="s">
        <v>331</v>
      </c>
      <c r="E35" s="175"/>
      <c r="F35" s="75"/>
      <c r="G35" s="75"/>
      <c r="H35" s="75"/>
      <c r="I35" s="75"/>
      <c r="J35" s="75"/>
    </row>
    <row r="36" spans="1:10">
      <c r="A36" s="168">
        <v>380</v>
      </c>
      <c r="B36" s="168" t="s">
        <v>255</v>
      </c>
      <c r="C36" s="17" t="s">
        <v>25</v>
      </c>
      <c r="D36" s="150" t="s">
        <v>332</v>
      </c>
      <c r="E36" s="175"/>
      <c r="F36" s="75"/>
      <c r="G36" s="75"/>
      <c r="H36" s="75"/>
      <c r="I36" s="75"/>
      <c r="J36" s="75"/>
    </row>
    <row r="37" spans="1:10" ht="16" thickBot="1">
      <c r="A37" s="168">
        <v>390</v>
      </c>
      <c r="B37" s="168" t="s">
        <v>256</v>
      </c>
      <c r="C37" s="199" t="s">
        <v>26</v>
      </c>
      <c r="D37" s="200" t="s">
        <v>333</v>
      </c>
      <c r="E37" s="178"/>
      <c r="F37" s="180"/>
      <c r="G37" s="180"/>
      <c r="H37" s="180"/>
      <c r="I37" s="180"/>
      <c r="J37" s="180"/>
    </row>
    <row r="38" spans="1:10">
      <c r="A38" s="168">
        <v>400</v>
      </c>
      <c r="B38" s="168" t="s">
        <v>306</v>
      </c>
      <c r="C38" s="9" t="s">
        <v>30</v>
      </c>
      <c r="D38" s="151" t="s">
        <v>301</v>
      </c>
      <c r="E38" s="174"/>
      <c r="F38" s="77"/>
      <c r="G38" s="77"/>
      <c r="H38" s="77"/>
      <c r="I38" s="77"/>
      <c r="J38" s="77"/>
    </row>
    <row r="39" spans="1:10">
      <c r="A39" s="168">
        <v>410</v>
      </c>
      <c r="B39" s="168" t="s">
        <v>436</v>
      </c>
      <c r="C39" s="11" t="s">
        <v>31</v>
      </c>
      <c r="D39" s="152"/>
      <c r="E39" s="175"/>
      <c r="F39" s="82"/>
      <c r="G39" s="82"/>
      <c r="H39" s="82"/>
      <c r="I39" s="82"/>
      <c r="J39" s="82"/>
    </row>
    <row r="40" spans="1:10">
      <c r="A40" s="168">
        <v>420</v>
      </c>
      <c r="B40" s="168" t="s">
        <v>262</v>
      </c>
      <c r="C40" s="10" t="s">
        <v>32</v>
      </c>
      <c r="D40" s="153" t="s">
        <v>302</v>
      </c>
      <c r="E40" s="175"/>
      <c r="F40" s="75"/>
      <c r="G40" s="75"/>
      <c r="H40" s="75"/>
      <c r="I40" s="75"/>
      <c r="J40" s="75"/>
    </row>
    <row r="41" spans="1:10">
      <c r="A41" s="168">
        <v>430</v>
      </c>
      <c r="B41" s="168" t="s">
        <v>437</v>
      </c>
      <c r="C41" s="11" t="s">
        <v>33</v>
      </c>
      <c r="D41" s="152"/>
      <c r="E41" s="175"/>
      <c r="F41" s="82"/>
      <c r="G41" s="82"/>
      <c r="H41" s="82"/>
      <c r="I41" s="82"/>
      <c r="J41" s="82"/>
    </row>
    <row r="42" spans="1:10">
      <c r="A42" s="168">
        <v>440</v>
      </c>
      <c r="B42" s="168" t="s">
        <v>259</v>
      </c>
      <c r="C42" s="10" t="s">
        <v>34</v>
      </c>
      <c r="D42" s="153" t="s">
        <v>303</v>
      </c>
      <c r="E42" s="175"/>
      <c r="F42" s="75"/>
      <c r="G42" s="75"/>
      <c r="H42" s="75"/>
      <c r="I42" s="75"/>
      <c r="J42" s="75"/>
    </row>
    <row r="43" spans="1:10">
      <c r="A43" s="168">
        <v>450</v>
      </c>
      <c r="B43" s="168" t="s">
        <v>307</v>
      </c>
      <c r="C43" s="10" t="s">
        <v>35</v>
      </c>
      <c r="D43" s="153" t="s">
        <v>304</v>
      </c>
      <c r="E43" s="175"/>
      <c r="F43" s="75"/>
      <c r="G43" s="75"/>
      <c r="H43" s="75"/>
      <c r="I43" s="75"/>
      <c r="J43" s="75"/>
    </row>
    <row r="44" spans="1:10">
      <c r="A44" s="168">
        <v>460</v>
      </c>
      <c r="B44" s="168" t="s">
        <v>260</v>
      </c>
      <c r="C44" s="10" t="s">
        <v>36</v>
      </c>
      <c r="D44" s="153" t="s">
        <v>305</v>
      </c>
      <c r="E44" s="175"/>
      <c r="F44" s="75"/>
      <c r="G44" s="75"/>
      <c r="H44" s="75"/>
      <c r="I44" s="75"/>
      <c r="J44" s="75"/>
    </row>
    <row r="45" spans="1:10">
      <c r="A45" s="168">
        <v>470</v>
      </c>
      <c r="B45" s="168" t="s">
        <v>261</v>
      </c>
      <c r="C45" s="10" t="s">
        <v>37</v>
      </c>
      <c r="D45" s="153" t="s">
        <v>349</v>
      </c>
      <c r="E45" s="175"/>
      <c r="F45" s="75"/>
      <c r="G45" s="75"/>
      <c r="H45" s="75"/>
      <c r="I45" s="75"/>
      <c r="J45" s="75"/>
    </row>
    <row r="46" spans="1:10">
      <c r="A46" s="168">
        <v>480</v>
      </c>
      <c r="B46" s="168" t="s">
        <v>308</v>
      </c>
      <c r="C46" s="10" t="s">
        <v>38</v>
      </c>
      <c r="D46" s="153" t="s">
        <v>350</v>
      </c>
      <c r="E46" s="175"/>
      <c r="F46" s="75"/>
      <c r="G46" s="75"/>
      <c r="H46" s="75"/>
      <c r="I46" s="75"/>
      <c r="J46" s="75"/>
    </row>
    <row r="47" spans="1:10">
      <c r="A47" s="168">
        <v>490</v>
      </c>
      <c r="B47" s="169"/>
      <c r="C47" s="170" t="s">
        <v>39</v>
      </c>
      <c r="D47" s="171"/>
      <c r="E47" s="172"/>
      <c r="F47" s="173"/>
      <c r="G47" s="173"/>
      <c r="H47" s="173"/>
      <c r="I47" s="173"/>
      <c r="J47" s="173"/>
    </row>
    <row r="48" spans="1:10">
      <c r="A48" s="168">
        <v>500</v>
      </c>
      <c r="B48" s="168" t="s">
        <v>309</v>
      </c>
      <c r="C48" s="15" t="s">
        <v>219</v>
      </c>
      <c r="D48" s="154" t="s">
        <v>310</v>
      </c>
      <c r="E48" s="175"/>
      <c r="F48" s="50">
        <f>F38+F40+F42+F43+F44+F45+F46</f>
        <v>0</v>
      </c>
      <c r="G48" s="50">
        <f t="shared" ref="G48:I48" si="3">G38+G40+G42+G43+G44+G45+G46</f>
        <v>0</v>
      </c>
      <c r="H48" s="50">
        <f t="shared" si="3"/>
        <v>0</v>
      </c>
      <c r="I48" s="50">
        <f t="shared" si="3"/>
        <v>0</v>
      </c>
      <c r="J48" s="50">
        <f t="shared" ref="J48" si="4">J38+J40+J42+J43+J44+J45+J46</f>
        <v>0</v>
      </c>
    </row>
    <row r="49" spans="1:10" ht="16" thickBot="1">
      <c r="A49" s="168">
        <v>510</v>
      </c>
      <c r="B49" s="169"/>
      <c r="C49" s="181" t="s">
        <v>40</v>
      </c>
      <c r="D49" s="182"/>
      <c r="E49" s="183"/>
      <c r="F49" s="184"/>
      <c r="G49" s="184"/>
      <c r="H49" s="184"/>
      <c r="I49" s="184"/>
      <c r="J49" s="184"/>
    </row>
    <row r="50" spans="1:10">
      <c r="A50" s="168">
        <v>520</v>
      </c>
      <c r="B50" s="168" t="s">
        <v>263</v>
      </c>
      <c r="C50" s="9" t="s">
        <v>41</v>
      </c>
      <c r="D50" s="151" t="s">
        <v>334</v>
      </c>
      <c r="E50" s="174"/>
      <c r="F50" s="77"/>
      <c r="G50" s="77"/>
      <c r="H50" s="77"/>
      <c r="I50" s="77"/>
      <c r="J50" s="77"/>
    </row>
    <row r="51" spans="1:10">
      <c r="A51" s="168">
        <v>530</v>
      </c>
      <c r="B51" s="168" t="s">
        <v>264</v>
      </c>
      <c r="C51" s="10" t="s">
        <v>42</v>
      </c>
      <c r="D51" s="153" t="s">
        <v>335</v>
      </c>
      <c r="E51" s="175"/>
      <c r="F51" s="75"/>
      <c r="G51" s="75"/>
      <c r="H51" s="75"/>
      <c r="I51" s="75"/>
      <c r="J51" s="75"/>
    </row>
    <row r="52" spans="1:10">
      <c r="A52" s="168">
        <v>540</v>
      </c>
      <c r="B52" s="168" t="s">
        <v>413</v>
      </c>
      <c r="C52" s="10" t="s">
        <v>43</v>
      </c>
      <c r="D52" s="153" t="s">
        <v>336</v>
      </c>
      <c r="E52" s="175"/>
      <c r="F52" s="75"/>
      <c r="G52" s="75"/>
      <c r="H52" s="75"/>
      <c r="I52" s="75"/>
      <c r="J52" s="75"/>
    </row>
    <row r="53" spans="1:10">
      <c r="A53" s="168">
        <v>550</v>
      </c>
      <c r="B53" s="168" t="s">
        <v>414</v>
      </c>
      <c r="C53" s="10" t="s">
        <v>44</v>
      </c>
      <c r="D53" s="153" t="s">
        <v>337</v>
      </c>
      <c r="E53" s="175"/>
      <c r="F53" s="75"/>
      <c r="G53" s="75"/>
      <c r="H53" s="75"/>
      <c r="I53" s="75"/>
      <c r="J53" s="75"/>
    </row>
    <row r="54" spans="1:10">
      <c r="A54" s="168">
        <v>560</v>
      </c>
      <c r="B54" s="168" t="s">
        <v>415</v>
      </c>
      <c r="C54" s="10" t="s">
        <v>45</v>
      </c>
      <c r="D54" s="153" t="s">
        <v>338</v>
      </c>
      <c r="E54" s="175"/>
      <c r="F54" s="75"/>
      <c r="G54" s="75"/>
      <c r="H54" s="75"/>
      <c r="I54" s="75"/>
      <c r="J54" s="75"/>
    </row>
    <row r="55" spans="1:10" ht="30">
      <c r="A55" s="168">
        <v>570</v>
      </c>
      <c r="B55" s="169"/>
      <c r="C55" s="170" t="s">
        <v>46</v>
      </c>
      <c r="D55" s="171"/>
      <c r="E55" s="172"/>
      <c r="F55" s="173"/>
      <c r="G55" s="173"/>
      <c r="H55" s="173"/>
      <c r="I55" s="173"/>
      <c r="J55" s="173"/>
    </row>
    <row r="56" spans="1:10">
      <c r="A56" s="168">
        <v>580</v>
      </c>
      <c r="B56" s="168" t="s">
        <v>416</v>
      </c>
      <c r="C56" s="15" t="s">
        <v>220</v>
      </c>
      <c r="D56" s="154" t="s">
        <v>339</v>
      </c>
      <c r="E56" s="175"/>
      <c r="F56" s="50">
        <f>F50+F51+F52+F53+F54</f>
        <v>0</v>
      </c>
      <c r="G56" s="50">
        <f t="shared" ref="G56:I56" si="5">G50+G51+G52+G53+G54</f>
        <v>0</v>
      </c>
      <c r="H56" s="50">
        <f t="shared" si="5"/>
        <v>0</v>
      </c>
      <c r="I56" s="50">
        <f t="shared" si="5"/>
        <v>0</v>
      </c>
      <c r="J56" s="50">
        <f t="shared" ref="J56" si="6">J50+J51+J52+J53+J54</f>
        <v>0</v>
      </c>
    </row>
    <row r="57" spans="1:10" ht="16" thickBot="1">
      <c r="A57" s="168">
        <v>590</v>
      </c>
      <c r="B57" s="169"/>
      <c r="C57" s="181" t="s">
        <v>47</v>
      </c>
      <c r="D57" s="182"/>
      <c r="E57" s="183"/>
      <c r="F57" s="184"/>
      <c r="G57" s="184"/>
      <c r="H57" s="184"/>
      <c r="I57" s="184"/>
      <c r="J57" s="184"/>
    </row>
    <row r="58" spans="1:10" ht="31" thickBot="1">
      <c r="A58" s="168">
        <v>600</v>
      </c>
      <c r="B58" s="168" t="s">
        <v>341</v>
      </c>
      <c r="C58" s="12" t="s">
        <v>221</v>
      </c>
      <c r="D58" s="155" t="s">
        <v>340</v>
      </c>
      <c r="E58" s="177"/>
      <c r="F58" s="79"/>
      <c r="G58" s="79"/>
      <c r="H58" s="79"/>
      <c r="I58" s="79"/>
      <c r="J58" s="79"/>
    </row>
    <row r="59" spans="1:10">
      <c r="A59" s="168">
        <v>610</v>
      </c>
      <c r="B59" s="168" t="s">
        <v>257</v>
      </c>
      <c r="C59" s="67" t="s">
        <v>27</v>
      </c>
      <c r="D59" s="156"/>
      <c r="E59" s="174"/>
      <c r="F59" s="68">
        <f>F48+F56+F58</f>
        <v>0</v>
      </c>
      <c r="G59" s="68">
        <f t="shared" ref="G59:J59" si="7">G48+G56+G58</f>
        <v>0</v>
      </c>
      <c r="H59" s="68">
        <f t="shared" si="7"/>
        <v>0</v>
      </c>
      <c r="I59" s="68">
        <f t="shared" si="7"/>
        <v>0</v>
      </c>
      <c r="J59" s="68">
        <f t="shared" si="7"/>
        <v>0</v>
      </c>
    </row>
    <row r="60" spans="1:10" ht="28">
      <c r="A60" s="168">
        <v>620</v>
      </c>
      <c r="B60" s="168" t="s">
        <v>258</v>
      </c>
      <c r="C60" s="10" t="s">
        <v>28</v>
      </c>
      <c r="D60" s="153" t="s">
        <v>342</v>
      </c>
      <c r="E60" s="176"/>
      <c r="F60" s="75"/>
      <c r="G60" s="75"/>
      <c r="H60" s="75"/>
      <c r="I60" s="75"/>
      <c r="J60" s="75"/>
    </row>
    <row r="61" spans="1:10" ht="16" thickBot="1">
      <c r="A61" s="168">
        <v>630</v>
      </c>
      <c r="B61" s="169"/>
      <c r="C61" s="185" t="s">
        <v>29</v>
      </c>
      <c r="D61" s="186"/>
      <c r="E61" s="187"/>
      <c r="F61" s="188"/>
      <c r="G61" s="188"/>
      <c r="H61" s="188"/>
      <c r="I61" s="188"/>
      <c r="J61" s="188"/>
    </row>
    <row r="62" spans="1:10">
      <c r="A62" s="168">
        <v>640</v>
      </c>
      <c r="B62" s="168" t="s">
        <v>417</v>
      </c>
      <c r="C62" s="19" t="s">
        <v>50</v>
      </c>
      <c r="D62" s="158" t="s">
        <v>343</v>
      </c>
      <c r="E62" s="174"/>
      <c r="F62" s="77"/>
      <c r="G62" s="77"/>
      <c r="H62" s="77"/>
      <c r="I62" s="77"/>
      <c r="J62" s="77"/>
    </row>
    <row r="63" spans="1:10">
      <c r="A63" s="168">
        <v>650</v>
      </c>
      <c r="B63" s="168" t="s">
        <v>418</v>
      </c>
      <c r="C63" s="18" t="s">
        <v>51</v>
      </c>
      <c r="D63" s="157" t="s">
        <v>344</v>
      </c>
      <c r="E63" s="175"/>
      <c r="F63" s="75"/>
      <c r="G63" s="75"/>
      <c r="H63" s="75"/>
      <c r="I63" s="75"/>
      <c r="J63" s="75"/>
    </row>
    <row r="64" spans="1:10" ht="30">
      <c r="A64" s="168">
        <v>660</v>
      </c>
      <c r="B64" s="168" t="s">
        <v>420</v>
      </c>
      <c r="C64" s="18" t="s">
        <v>701</v>
      </c>
      <c r="D64" s="157" t="s">
        <v>419</v>
      </c>
      <c r="E64" s="175"/>
      <c r="F64" s="75"/>
      <c r="G64" s="75"/>
      <c r="H64" s="75"/>
      <c r="I64" s="75"/>
      <c r="J64" s="75"/>
    </row>
    <row r="65" spans="1:10">
      <c r="A65" s="168">
        <v>670</v>
      </c>
      <c r="B65" s="168" t="s">
        <v>202</v>
      </c>
      <c r="C65" s="18" t="s">
        <v>52</v>
      </c>
      <c r="D65" s="157" t="s">
        <v>346</v>
      </c>
      <c r="E65" s="80" t="s">
        <v>222</v>
      </c>
      <c r="F65" s="75"/>
      <c r="G65" s="75"/>
      <c r="H65" s="75"/>
      <c r="I65" s="75"/>
      <c r="J65" s="75"/>
    </row>
    <row r="66" spans="1:10">
      <c r="A66" s="168">
        <v>680</v>
      </c>
      <c r="B66" s="168" t="s">
        <v>280</v>
      </c>
      <c r="C66" s="15" t="s">
        <v>269</v>
      </c>
      <c r="D66" s="154" t="s">
        <v>345</v>
      </c>
      <c r="E66" s="175"/>
      <c r="F66" s="50">
        <f>F62+F63+F64+F65</f>
        <v>0</v>
      </c>
      <c r="G66" s="50">
        <f t="shared" ref="G66:H66" si="8">G62+G63+G64+G65</f>
        <v>0</v>
      </c>
      <c r="H66" s="50">
        <f t="shared" si="8"/>
        <v>0</v>
      </c>
      <c r="I66" s="50">
        <f>I62+I63+I64+I65</f>
        <v>0</v>
      </c>
      <c r="J66" s="50">
        <f t="shared" ref="J66" si="9">J62+J63+J64+J65</f>
        <v>0</v>
      </c>
    </row>
    <row r="67" spans="1:10" ht="28">
      <c r="A67" s="168">
        <v>690</v>
      </c>
      <c r="B67" s="168" t="s">
        <v>281</v>
      </c>
      <c r="C67" s="18" t="s">
        <v>53</v>
      </c>
      <c r="D67" s="157" t="s">
        <v>347</v>
      </c>
      <c r="E67" s="80" t="s">
        <v>222</v>
      </c>
      <c r="F67" s="75"/>
      <c r="G67" s="75"/>
      <c r="H67" s="75"/>
      <c r="I67" s="75"/>
      <c r="J67" s="75"/>
    </row>
    <row r="68" spans="1:10" ht="28">
      <c r="A68" s="168">
        <v>700</v>
      </c>
      <c r="B68" s="168" t="s">
        <v>400</v>
      </c>
      <c r="C68" s="18" t="s">
        <v>54</v>
      </c>
      <c r="D68" s="157" t="s">
        <v>348</v>
      </c>
      <c r="E68" s="80" t="s">
        <v>222</v>
      </c>
      <c r="F68" s="75"/>
      <c r="G68" s="75"/>
      <c r="H68" s="75"/>
      <c r="I68" s="75"/>
      <c r="J68" s="75"/>
    </row>
    <row r="69" spans="1:10" ht="16" thickBot="1">
      <c r="A69" s="168">
        <v>710</v>
      </c>
      <c r="B69" s="169"/>
      <c r="C69" s="181" t="s">
        <v>55</v>
      </c>
      <c r="D69" s="182"/>
      <c r="E69" s="183"/>
      <c r="F69" s="184"/>
      <c r="G69" s="184"/>
      <c r="H69" s="184"/>
      <c r="I69" s="184"/>
      <c r="J69" s="184"/>
    </row>
    <row r="70" spans="1:10">
      <c r="A70" s="168">
        <v>720</v>
      </c>
      <c r="B70" s="168" t="s">
        <v>421</v>
      </c>
      <c r="C70" s="19" t="s">
        <v>56</v>
      </c>
      <c r="D70" s="158" t="s">
        <v>351</v>
      </c>
      <c r="E70" s="174"/>
      <c r="F70" s="77"/>
      <c r="G70" s="77"/>
      <c r="H70" s="77"/>
      <c r="I70" s="77"/>
      <c r="J70" s="77"/>
    </row>
    <row r="71" spans="1:10">
      <c r="A71" s="168">
        <v>730</v>
      </c>
      <c r="B71" s="169"/>
      <c r="C71" s="170" t="s">
        <v>57</v>
      </c>
      <c r="D71" s="171"/>
      <c r="E71" s="172"/>
      <c r="F71" s="173"/>
      <c r="G71" s="173"/>
      <c r="H71" s="173"/>
      <c r="I71" s="173"/>
      <c r="J71" s="173"/>
    </row>
    <row r="72" spans="1:10">
      <c r="A72" s="168">
        <v>740</v>
      </c>
      <c r="B72" s="168" t="s">
        <v>422</v>
      </c>
      <c r="C72" s="18" t="s">
        <v>58</v>
      </c>
      <c r="D72" s="157" t="s">
        <v>352</v>
      </c>
      <c r="E72" s="175"/>
      <c r="F72" s="75"/>
      <c r="G72" s="75"/>
      <c r="H72" s="75"/>
      <c r="I72" s="75"/>
      <c r="J72" s="75"/>
    </row>
    <row r="73" spans="1:10">
      <c r="A73" s="168">
        <v>750</v>
      </c>
      <c r="B73" s="168" t="s">
        <v>423</v>
      </c>
      <c r="C73" s="18" t="s">
        <v>59</v>
      </c>
      <c r="D73" s="157" t="s">
        <v>354</v>
      </c>
      <c r="E73" s="175"/>
      <c r="F73" s="75"/>
      <c r="G73" s="75"/>
      <c r="H73" s="75"/>
      <c r="I73" s="75"/>
      <c r="J73" s="75"/>
    </row>
    <row r="74" spans="1:10">
      <c r="A74" s="168">
        <v>760</v>
      </c>
      <c r="B74" s="168" t="s">
        <v>424</v>
      </c>
      <c r="C74" s="18" t="s">
        <v>60</v>
      </c>
      <c r="D74" s="157" t="s">
        <v>355</v>
      </c>
      <c r="E74" s="175"/>
      <c r="F74" s="75"/>
      <c r="G74" s="75"/>
      <c r="H74" s="75"/>
      <c r="I74" s="75"/>
      <c r="J74" s="75"/>
    </row>
    <row r="75" spans="1:10">
      <c r="A75" s="168">
        <v>770</v>
      </c>
      <c r="B75" s="168" t="s">
        <v>308</v>
      </c>
      <c r="C75" s="18" t="s">
        <v>61</v>
      </c>
      <c r="D75" s="157" t="s">
        <v>357</v>
      </c>
      <c r="E75" s="175"/>
      <c r="F75" s="75"/>
      <c r="G75" s="75"/>
      <c r="H75" s="75"/>
      <c r="I75" s="75"/>
      <c r="J75" s="75"/>
    </row>
    <row r="76" spans="1:10">
      <c r="A76" s="168">
        <v>780</v>
      </c>
      <c r="B76" s="169"/>
      <c r="C76" s="170" t="s">
        <v>39</v>
      </c>
      <c r="D76" s="171"/>
      <c r="E76" s="172"/>
      <c r="F76" s="173"/>
      <c r="G76" s="173"/>
      <c r="H76" s="173"/>
      <c r="I76" s="173"/>
      <c r="J76" s="173"/>
    </row>
    <row r="77" spans="1:10">
      <c r="A77" s="168">
        <v>790</v>
      </c>
      <c r="B77" s="220" t="s">
        <v>679</v>
      </c>
      <c r="C77" s="15" t="s">
        <v>270</v>
      </c>
      <c r="D77" s="154" t="s">
        <v>356</v>
      </c>
      <c r="E77" s="175"/>
      <c r="F77" s="50">
        <f>F70+F72+F73+F74+F75</f>
        <v>0</v>
      </c>
      <c r="G77" s="50">
        <f t="shared" ref="G77:I77" si="10">G70+G72+G73+G74+G75</f>
        <v>0</v>
      </c>
      <c r="H77" s="50">
        <f t="shared" si="10"/>
        <v>0</v>
      </c>
      <c r="I77" s="50">
        <f t="shared" si="10"/>
        <v>0</v>
      </c>
      <c r="J77" s="50">
        <f t="shared" ref="J77" si="11">J70+J72+J73+J74+J75</f>
        <v>0</v>
      </c>
    </row>
    <row r="78" spans="1:10" ht="16" thickBot="1">
      <c r="A78" s="168">
        <v>800</v>
      </c>
      <c r="B78" s="169"/>
      <c r="C78" s="181" t="s">
        <v>62</v>
      </c>
      <c r="D78" s="182"/>
      <c r="E78" s="183"/>
      <c r="F78" s="184"/>
      <c r="G78" s="184"/>
      <c r="H78" s="184"/>
      <c r="I78" s="184"/>
      <c r="J78" s="184"/>
    </row>
    <row r="79" spans="1:10">
      <c r="A79" s="168">
        <v>810</v>
      </c>
      <c r="B79" s="168" t="s">
        <v>427</v>
      </c>
      <c r="C79" s="19" t="s">
        <v>63</v>
      </c>
      <c r="D79" s="158" t="s">
        <v>426</v>
      </c>
      <c r="E79" s="174"/>
      <c r="F79" s="77"/>
      <c r="G79" s="77"/>
      <c r="H79" s="77"/>
      <c r="I79" s="77"/>
      <c r="J79" s="77"/>
    </row>
    <row r="80" spans="1:10">
      <c r="A80" s="168">
        <v>820</v>
      </c>
      <c r="B80" s="168" t="s">
        <v>425</v>
      </c>
      <c r="C80" s="18" t="s">
        <v>64</v>
      </c>
      <c r="D80" s="157" t="s">
        <v>358</v>
      </c>
      <c r="E80" s="175"/>
      <c r="F80" s="75"/>
      <c r="G80" s="75"/>
      <c r="H80" s="75"/>
      <c r="I80" s="75"/>
      <c r="J80" s="75"/>
    </row>
    <row r="81" spans="1:10">
      <c r="A81" s="168">
        <v>830</v>
      </c>
      <c r="B81" s="168" t="s">
        <v>428</v>
      </c>
      <c r="C81" s="18" t="s">
        <v>65</v>
      </c>
      <c r="D81" s="157" t="s">
        <v>359</v>
      </c>
      <c r="E81" s="175"/>
      <c r="F81" s="75"/>
      <c r="G81" s="75"/>
      <c r="H81" s="75"/>
      <c r="I81" s="75"/>
      <c r="J81" s="75"/>
    </row>
    <row r="82" spans="1:10">
      <c r="A82" s="168">
        <v>840</v>
      </c>
      <c r="B82" s="168" t="s">
        <v>429</v>
      </c>
      <c r="C82" s="18" t="s">
        <v>66</v>
      </c>
      <c r="D82" s="157" t="s">
        <v>360</v>
      </c>
      <c r="E82" s="175"/>
      <c r="F82" s="75"/>
      <c r="G82" s="75"/>
      <c r="H82" s="75"/>
      <c r="I82" s="75"/>
      <c r="J82" s="75"/>
    </row>
    <row r="83" spans="1:10">
      <c r="A83" s="168">
        <v>850</v>
      </c>
      <c r="B83" s="168" t="s">
        <v>430</v>
      </c>
      <c r="C83" s="18" t="s">
        <v>67</v>
      </c>
      <c r="D83" s="157" t="s">
        <v>361</v>
      </c>
      <c r="E83" s="175"/>
      <c r="F83" s="75"/>
      <c r="G83" s="75"/>
      <c r="H83" s="75"/>
      <c r="I83" s="75"/>
      <c r="J83" s="75"/>
    </row>
    <row r="84" spans="1:10">
      <c r="A84" s="168">
        <v>860</v>
      </c>
      <c r="B84" s="169"/>
      <c r="C84" s="170" t="s">
        <v>39</v>
      </c>
      <c r="D84" s="171"/>
      <c r="E84" s="172"/>
      <c r="F84" s="173"/>
      <c r="G84" s="173"/>
      <c r="H84" s="173"/>
      <c r="I84" s="173"/>
      <c r="J84" s="173"/>
    </row>
    <row r="85" spans="1:10">
      <c r="A85" s="168">
        <v>870</v>
      </c>
      <c r="B85" s="168" t="s">
        <v>431</v>
      </c>
      <c r="C85" s="15" t="s">
        <v>271</v>
      </c>
      <c r="D85" s="154" t="s">
        <v>362</v>
      </c>
      <c r="E85" s="175"/>
      <c r="F85" s="50">
        <f>F79+F80+F81+F82+F83</f>
        <v>0</v>
      </c>
      <c r="G85" s="50">
        <f t="shared" ref="G85:I85" si="12">G79+G80+G81+G82+G83</f>
        <v>0</v>
      </c>
      <c r="H85" s="50">
        <f t="shared" si="12"/>
        <v>0</v>
      </c>
      <c r="I85" s="50">
        <f t="shared" si="12"/>
        <v>0</v>
      </c>
      <c r="J85" s="50">
        <f t="shared" ref="J85" si="13">J79+J80+J81+J82+J83</f>
        <v>0</v>
      </c>
    </row>
    <row r="86" spans="1:10" ht="16" thickBot="1">
      <c r="A86" s="168">
        <v>880</v>
      </c>
      <c r="B86" s="169"/>
      <c r="C86" s="181" t="s">
        <v>68</v>
      </c>
      <c r="D86" s="182"/>
      <c r="E86" s="183"/>
      <c r="F86" s="184"/>
      <c r="G86" s="184"/>
      <c r="H86" s="184"/>
      <c r="I86" s="184"/>
      <c r="J86" s="184"/>
    </row>
    <row r="87" spans="1:10" ht="31" thickBot="1">
      <c r="A87" s="168">
        <v>890</v>
      </c>
      <c r="B87" s="168" t="s">
        <v>432</v>
      </c>
      <c r="C87" s="69" t="s">
        <v>273</v>
      </c>
      <c r="D87" s="159" t="s">
        <v>363</v>
      </c>
      <c r="E87" s="198"/>
      <c r="F87" s="70"/>
      <c r="G87" s="70"/>
      <c r="H87" s="70"/>
      <c r="I87" s="70"/>
      <c r="J87" s="70"/>
    </row>
    <row r="88" spans="1:10">
      <c r="A88" s="168">
        <v>900</v>
      </c>
      <c r="B88" s="168" t="s">
        <v>433</v>
      </c>
      <c r="C88" s="67" t="s">
        <v>48</v>
      </c>
      <c r="D88" s="156" t="s">
        <v>364</v>
      </c>
      <c r="E88" s="174"/>
      <c r="F88" s="68">
        <f>F66+F77+F85+F87</f>
        <v>0</v>
      </c>
      <c r="G88" s="68">
        <f t="shared" ref="G88:J88" si="14">G66+G77+G85+G87</f>
        <v>0</v>
      </c>
      <c r="H88" s="68">
        <f t="shared" si="14"/>
        <v>0</v>
      </c>
      <c r="I88" s="68">
        <f t="shared" si="14"/>
        <v>0</v>
      </c>
      <c r="J88" s="68">
        <f t="shared" si="14"/>
        <v>0</v>
      </c>
    </row>
    <row r="89" spans="1:10" ht="31" thickBot="1">
      <c r="A89" s="168">
        <v>910</v>
      </c>
      <c r="B89" s="168" t="s">
        <v>434</v>
      </c>
      <c r="C89" s="196" t="s">
        <v>49</v>
      </c>
      <c r="D89" s="197" t="s">
        <v>365</v>
      </c>
      <c r="E89" s="191"/>
      <c r="F89" s="78"/>
      <c r="G89" s="78"/>
      <c r="H89" s="78"/>
      <c r="I89" s="78"/>
      <c r="J89" s="78"/>
    </row>
    <row r="90" spans="1:10" ht="16" thickBot="1">
      <c r="A90" s="168">
        <v>920</v>
      </c>
      <c r="B90" s="169"/>
      <c r="C90" s="192" t="s">
        <v>272</v>
      </c>
      <c r="D90" s="193"/>
      <c r="E90" s="194"/>
      <c r="F90" s="195"/>
      <c r="G90" s="195"/>
      <c r="H90" s="195"/>
      <c r="I90" s="195"/>
      <c r="J90" s="195"/>
    </row>
    <row r="91" spans="1:10">
      <c r="A91" s="168">
        <v>930</v>
      </c>
      <c r="B91" s="168" t="s">
        <v>593</v>
      </c>
      <c r="C91" s="23" t="s">
        <v>700</v>
      </c>
      <c r="D91" s="190"/>
      <c r="E91" s="174"/>
      <c r="F91" s="217"/>
      <c r="G91" s="217"/>
      <c r="H91" s="217"/>
      <c r="I91" s="217"/>
      <c r="J91" s="77"/>
    </row>
    <row r="92" spans="1:10">
      <c r="A92" s="168">
        <v>940</v>
      </c>
      <c r="B92" s="168" t="s">
        <v>642</v>
      </c>
      <c r="C92" s="20" t="s">
        <v>69</v>
      </c>
      <c r="D92" s="160"/>
      <c r="E92" s="175"/>
      <c r="F92" s="218"/>
      <c r="G92" s="218"/>
      <c r="H92" s="218"/>
      <c r="I92" s="218"/>
      <c r="J92" s="75"/>
    </row>
    <row r="93" spans="1:10">
      <c r="A93" s="168">
        <v>950</v>
      </c>
      <c r="B93" s="168" t="s">
        <v>643</v>
      </c>
      <c r="C93" s="20" t="s">
        <v>70</v>
      </c>
      <c r="D93" s="160"/>
      <c r="E93" s="175"/>
      <c r="F93" s="218"/>
      <c r="G93" s="218"/>
      <c r="H93" s="218"/>
      <c r="I93" s="218"/>
      <c r="J93" s="75"/>
    </row>
    <row r="94" spans="1:10" ht="16" thickBot="1">
      <c r="A94" s="168">
        <v>960</v>
      </c>
      <c r="B94" s="168" t="s">
        <v>645</v>
      </c>
      <c r="C94" s="24" t="s">
        <v>71</v>
      </c>
      <c r="D94" s="161"/>
      <c r="E94" s="191"/>
      <c r="F94" s="219"/>
      <c r="G94" s="219"/>
      <c r="H94" s="219"/>
      <c r="I94" s="219"/>
      <c r="J94" s="78"/>
    </row>
    <row r="95" spans="1:10">
      <c r="A95" s="168">
        <v>970</v>
      </c>
      <c r="B95" s="168"/>
      <c r="C95" s="25" t="s">
        <v>72</v>
      </c>
      <c r="D95" s="163"/>
      <c r="E95" s="174"/>
      <c r="F95" s="77"/>
      <c r="G95" s="77"/>
      <c r="H95" s="77"/>
      <c r="I95" s="77"/>
      <c r="J95" s="77"/>
    </row>
    <row r="96" spans="1:10">
      <c r="A96" s="168">
        <v>980</v>
      </c>
      <c r="B96" s="169"/>
      <c r="C96" s="170" t="s">
        <v>272</v>
      </c>
      <c r="D96" s="171"/>
      <c r="E96" s="172"/>
      <c r="F96" s="173"/>
      <c r="G96" s="173"/>
      <c r="H96" s="173"/>
      <c r="I96" s="173"/>
      <c r="J96" s="173"/>
    </row>
    <row r="97" spans="1:10" ht="30">
      <c r="A97" s="168">
        <v>990</v>
      </c>
      <c r="B97" s="168"/>
      <c r="C97" s="21" t="s">
        <v>73</v>
      </c>
      <c r="D97" s="162"/>
      <c r="E97" s="175"/>
      <c r="F97" s="75"/>
      <c r="G97" s="75"/>
      <c r="H97" s="75"/>
      <c r="I97" s="75"/>
      <c r="J97" s="75"/>
    </row>
    <row r="98" spans="1:10" ht="16" thickBot="1">
      <c r="A98" s="168">
        <v>1000</v>
      </c>
      <c r="B98" s="169"/>
      <c r="C98" s="181" t="s">
        <v>272</v>
      </c>
      <c r="D98" s="182"/>
      <c r="E98" s="183"/>
      <c r="F98" s="184"/>
      <c r="G98" s="184"/>
      <c r="H98" s="184"/>
      <c r="I98" s="184"/>
      <c r="J98" s="184"/>
    </row>
    <row r="99" spans="1:10">
      <c r="A99" s="168">
        <v>1010</v>
      </c>
      <c r="B99" s="168" t="s">
        <v>266</v>
      </c>
      <c r="C99" s="25" t="s">
        <v>74</v>
      </c>
      <c r="D99" s="163" t="s">
        <v>366</v>
      </c>
      <c r="E99" s="174"/>
      <c r="F99" s="77"/>
      <c r="G99" s="77"/>
      <c r="H99" s="77"/>
      <c r="I99" s="77"/>
      <c r="J99" s="77"/>
    </row>
    <row r="100" spans="1:10">
      <c r="A100" s="168">
        <v>1020</v>
      </c>
      <c r="B100" s="168" t="s">
        <v>405</v>
      </c>
      <c r="C100" s="21" t="s">
        <v>75</v>
      </c>
      <c r="D100" s="162" t="s">
        <v>406</v>
      </c>
      <c r="E100" s="175"/>
      <c r="F100" s="75"/>
      <c r="G100" s="75"/>
      <c r="H100" s="75"/>
      <c r="I100" s="75"/>
      <c r="J100" s="75"/>
    </row>
    <row r="101" spans="1:10" ht="28">
      <c r="A101" s="168">
        <v>1030</v>
      </c>
      <c r="B101" s="168" t="s">
        <v>404</v>
      </c>
      <c r="C101" s="15" t="s">
        <v>76</v>
      </c>
      <c r="D101" s="154" t="s">
        <v>367</v>
      </c>
      <c r="E101" s="175"/>
      <c r="F101" s="50">
        <f>F99+F100</f>
        <v>0</v>
      </c>
      <c r="G101" s="50">
        <f t="shared" ref="G101:I101" si="15">G99+G100</f>
        <v>0</v>
      </c>
      <c r="H101" s="50">
        <f t="shared" si="15"/>
        <v>0</v>
      </c>
      <c r="I101" s="50">
        <f t="shared" si="15"/>
        <v>0</v>
      </c>
      <c r="J101" s="50">
        <f t="shared" ref="J101" si="16">J99+J100</f>
        <v>0</v>
      </c>
    </row>
    <row r="102" spans="1:10">
      <c r="A102" s="168">
        <v>1040</v>
      </c>
      <c r="B102" s="168" t="s">
        <v>403</v>
      </c>
      <c r="C102" s="21" t="s">
        <v>77</v>
      </c>
      <c r="D102" s="162"/>
      <c r="E102" s="175"/>
      <c r="F102" s="75"/>
      <c r="G102" s="75"/>
      <c r="H102" s="75"/>
      <c r="I102" s="75"/>
      <c r="J102" s="75"/>
    </row>
    <row r="103" spans="1:10">
      <c r="A103" s="168">
        <v>1050</v>
      </c>
      <c r="B103" s="168" t="s">
        <v>402</v>
      </c>
      <c r="C103" s="21" t="s">
        <v>78</v>
      </c>
      <c r="D103" s="162" t="s">
        <v>368</v>
      </c>
      <c r="E103" s="175"/>
      <c r="F103" s="75"/>
      <c r="G103" s="75"/>
      <c r="H103" s="75"/>
      <c r="I103" s="75"/>
      <c r="J103" s="75"/>
    </row>
    <row r="104" spans="1:10">
      <c r="A104" s="168">
        <v>1060</v>
      </c>
      <c r="B104" s="168" t="s">
        <v>291</v>
      </c>
      <c r="C104" s="21" t="s">
        <v>79</v>
      </c>
      <c r="D104" s="162" t="s">
        <v>369</v>
      </c>
      <c r="E104" s="388"/>
      <c r="F104" s="75"/>
      <c r="G104" s="75"/>
      <c r="H104" s="75"/>
      <c r="I104" s="75"/>
      <c r="J104" s="75"/>
    </row>
    <row r="105" spans="1:10">
      <c r="A105" s="168">
        <v>1070</v>
      </c>
      <c r="B105" s="168" t="s">
        <v>292</v>
      </c>
      <c r="C105" s="21" t="s">
        <v>80</v>
      </c>
      <c r="D105" s="162" t="s">
        <v>370</v>
      </c>
      <c r="E105" s="175"/>
      <c r="F105" s="75"/>
      <c r="G105" s="75"/>
      <c r="H105" s="75"/>
      <c r="I105" s="75"/>
      <c r="J105" s="75"/>
    </row>
    <row r="106" spans="1:10">
      <c r="A106" s="168">
        <v>1080</v>
      </c>
      <c r="B106" s="168" t="s">
        <v>293</v>
      </c>
      <c r="C106" s="15" t="s">
        <v>81</v>
      </c>
      <c r="D106" s="154" t="s">
        <v>371</v>
      </c>
      <c r="E106" s="175"/>
      <c r="F106" s="50">
        <f>F102+F103+F104+F105</f>
        <v>0</v>
      </c>
      <c r="G106" s="50">
        <f t="shared" ref="G106:I106" si="17">G102+G103+G104+G105</f>
        <v>0</v>
      </c>
      <c r="H106" s="50">
        <f t="shared" si="17"/>
        <v>0</v>
      </c>
      <c r="I106" s="50">
        <f t="shared" si="17"/>
        <v>0</v>
      </c>
      <c r="J106" s="50">
        <f t="shared" ref="J106" si="18">J102+J103+J104+J105</f>
        <v>0</v>
      </c>
    </row>
    <row r="107" spans="1:10" ht="30">
      <c r="A107" s="168">
        <v>1090</v>
      </c>
      <c r="B107" s="168" t="s">
        <v>294</v>
      </c>
      <c r="C107" s="15" t="s">
        <v>82</v>
      </c>
      <c r="D107" s="154" t="s">
        <v>372</v>
      </c>
      <c r="E107" s="80" t="s">
        <v>222</v>
      </c>
      <c r="F107" s="50">
        <f>F101-F106</f>
        <v>0</v>
      </c>
      <c r="G107" s="50">
        <f t="shared" ref="G107:J107" si="19">G101-G106</f>
        <v>0</v>
      </c>
      <c r="H107" s="50">
        <f t="shared" si="19"/>
        <v>0</v>
      </c>
      <c r="I107" s="50">
        <f t="shared" si="19"/>
        <v>0</v>
      </c>
      <c r="J107" s="50">
        <f t="shared" si="19"/>
        <v>0</v>
      </c>
    </row>
    <row r="108" spans="1:10">
      <c r="A108" s="168">
        <v>1100</v>
      </c>
      <c r="B108" s="168" t="s">
        <v>295</v>
      </c>
      <c r="C108" s="21" t="s">
        <v>83</v>
      </c>
      <c r="D108" s="162" t="s">
        <v>373</v>
      </c>
      <c r="E108" s="175"/>
      <c r="F108" s="75"/>
      <c r="G108" s="75"/>
      <c r="H108" s="75"/>
      <c r="I108" s="75"/>
      <c r="J108" s="75"/>
    </row>
    <row r="109" spans="1:10">
      <c r="A109" s="168">
        <v>1110</v>
      </c>
      <c r="B109" s="168" t="s">
        <v>296</v>
      </c>
      <c r="C109" s="21" t="s">
        <v>84</v>
      </c>
      <c r="D109" s="162" t="s">
        <v>374</v>
      </c>
      <c r="E109" s="175"/>
      <c r="F109" s="75"/>
      <c r="G109" s="75"/>
      <c r="H109" s="75"/>
      <c r="I109" s="75"/>
      <c r="J109" s="75"/>
    </row>
    <row r="110" spans="1:10" ht="30">
      <c r="A110" s="168">
        <v>1120</v>
      </c>
      <c r="B110" s="169"/>
      <c r="C110" s="170" t="s">
        <v>85</v>
      </c>
      <c r="D110" s="171"/>
      <c r="E110" s="172"/>
      <c r="F110" s="173"/>
      <c r="G110" s="173"/>
      <c r="H110" s="173"/>
      <c r="I110" s="173"/>
      <c r="J110" s="173"/>
    </row>
    <row r="111" spans="1:10" ht="30">
      <c r="A111" s="168">
        <v>1130</v>
      </c>
      <c r="B111" s="168" t="s">
        <v>655</v>
      </c>
      <c r="C111" s="21" t="s">
        <v>86</v>
      </c>
      <c r="D111" s="162"/>
      <c r="E111" s="175"/>
      <c r="F111" s="75"/>
      <c r="G111" s="75"/>
      <c r="H111" s="75"/>
      <c r="I111" s="75"/>
      <c r="J111" s="75"/>
    </row>
    <row r="112" spans="1:10">
      <c r="A112" s="168">
        <v>1140</v>
      </c>
      <c r="B112" s="169"/>
      <c r="C112" s="170" t="s">
        <v>39</v>
      </c>
      <c r="D112" s="171"/>
      <c r="E112" s="172"/>
      <c r="F112" s="173"/>
      <c r="G112" s="173"/>
      <c r="H112" s="173"/>
      <c r="I112" s="173"/>
      <c r="J112" s="173"/>
    </row>
    <row r="113" spans="1:10" ht="30">
      <c r="A113" s="168">
        <v>1150</v>
      </c>
      <c r="B113" s="168"/>
      <c r="C113" s="15" t="s">
        <v>87</v>
      </c>
      <c r="D113" s="154"/>
      <c r="E113" s="175"/>
      <c r="F113" s="50">
        <f>F108+F109+F111</f>
        <v>0</v>
      </c>
      <c r="G113" s="50">
        <f t="shared" ref="G113:I113" si="20">G108+G109+G111</f>
        <v>0</v>
      </c>
      <c r="H113" s="50">
        <f t="shared" si="20"/>
        <v>0</v>
      </c>
      <c r="I113" s="50">
        <f t="shared" si="20"/>
        <v>0</v>
      </c>
      <c r="J113" s="50">
        <f t="shared" ref="J113" si="21">J108+J109+J111</f>
        <v>0</v>
      </c>
    </row>
    <row r="114" spans="1:10">
      <c r="A114" s="168">
        <v>1160</v>
      </c>
      <c r="B114" s="168" t="s">
        <v>206</v>
      </c>
      <c r="C114" s="15" t="s">
        <v>88</v>
      </c>
      <c r="D114" s="154" t="s">
        <v>375</v>
      </c>
      <c r="E114" s="80" t="s">
        <v>222</v>
      </c>
      <c r="F114" s="50">
        <f>F107-F113</f>
        <v>0</v>
      </c>
      <c r="G114" s="50">
        <f t="shared" ref="G114:I114" si="22">G107-G113</f>
        <v>0</v>
      </c>
      <c r="H114" s="50">
        <f t="shared" si="22"/>
        <v>0</v>
      </c>
      <c r="I114" s="50">
        <f t="shared" si="22"/>
        <v>0</v>
      </c>
      <c r="J114" s="50">
        <f t="shared" ref="J114" si="23">J107-J113</f>
        <v>0</v>
      </c>
    </row>
    <row r="115" spans="1:10">
      <c r="A115" s="168">
        <v>1170</v>
      </c>
      <c r="B115" s="168" t="s">
        <v>389</v>
      </c>
      <c r="C115" s="21" t="s">
        <v>89</v>
      </c>
      <c r="D115" s="162" t="s">
        <v>376</v>
      </c>
      <c r="E115" s="175"/>
      <c r="F115" s="75"/>
      <c r="G115" s="75"/>
      <c r="H115" s="75"/>
      <c r="I115" s="75"/>
      <c r="J115" s="75"/>
    </row>
    <row r="116" spans="1:10">
      <c r="A116" s="168">
        <v>1180</v>
      </c>
      <c r="B116" s="168" t="s">
        <v>390</v>
      </c>
      <c r="C116" s="21" t="s">
        <v>90</v>
      </c>
      <c r="D116" s="162" t="s">
        <v>377</v>
      </c>
      <c r="E116" s="175"/>
      <c r="F116" s="75"/>
      <c r="G116" s="75"/>
      <c r="H116" s="75"/>
      <c r="I116" s="75"/>
      <c r="J116" s="75"/>
    </row>
    <row r="117" spans="1:10">
      <c r="A117" s="168">
        <v>1190</v>
      </c>
      <c r="B117" s="168" t="s">
        <v>391</v>
      </c>
      <c r="C117" s="21" t="s">
        <v>91</v>
      </c>
      <c r="D117" s="162" t="s">
        <v>378</v>
      </c>
      <c r="E117" s="175"/>
      <c r="F117" s="75"/>
      <c r="G117" s="75"/>
      <c r="H117" s="75"/>
      <c r="I117" s="75"/>
      <c r="J117" s="75"/>
    </row>
    <row r="118" spans="1:10">
      <c r="A118" s="168">
        <v>1200</v>
      </c>
      <c r="B118" s="168" t="s">
        <v>392</v>
      </c>
      <c r="C118" s="21" t="s">
        <v>92</v>
      </c>
      <c r="D118" s="162" t="s">
        <v>379</v>
      </c>
      <c r="E118" s="175"/>
      <c r="F118" s="75"/>
      <c r="G118" s="75"/>
      <c r="H118" s="75"/>
      <c r="I118" s="75"/>
      <c r="J118" s="75"/>
    </row>
    <row r="119" spans="1:10">
      <c r="A119" s="168">
        <v>1210</v>
      </c>
      <c r="B119" s="168" t="s">
        <v>438</v>
      </c>
      <c r="C119" s="21" t="s">
        <v>93</v>
      </c>
      <c r="D119" s="162" t="s">
        <v>439</v>
      </c>
      <c r="E119" s="175"/>
      <c r="F119" s="75"/>
      <c r="G119" s="75"/>
      <c r="H119" s="75"/>
      <c r="I119" s="75"/>
      <c r="J119" s="75"/>
    </row>
    <row r="120" spans="1:10">
      <c r="A120" s="168">
        <v>1220</v>
      </c>
      <c r="B120" s="168" t="s">
        <v>391</v>
      </c>
      <c r="C120" s="15" t="s">
        <v>94</v>
      </c>
      <c r="D120" s="154" t="s">
        <v>435</v>
      </c>
      <c r="E120" s="179"/>
      <c r="F120" s="50">
        <f>-F115-F116+F117-F118+F119</f>
        <v>0</v>
      </c>
      <c r="G120" s="50">
        <f t="shared" ref="G120:I120" si="24">-G115-G116+G117-G118+G119</f>
        <v>0</v>
      </c>
      <c r="H120" s="50">
        <f t="shared" si="24"/>
        <v>0</v>
      </c>
      <c r="I120" s="50">
        <f t="shared" si="24"/>
        <v>0</v>
      </c>
      <c r="J120" s="50">
        <f t="shared" ref="J120" si="25">-J115-J116+J117-J118+J119</f>
        <v>0</v>
      </c>
    </row>
    <row r="121" spans="1:10" ht="30">
      <c r="A121" s="168">
        <v>1230</v>
      </c>
      <c r="B121" s="168" t="s">
        <v>393</v>
      </c>
      <c r="C121" s="15" t="s">
        <v>95</v>
      </c>
      <c r="D121" s="154" t="s">
        <v>380</v>
      </c>
      <c r="E121" s="179"/>
      <c r="F121" s="50">
        <f>F114+F120</f>
        <v>0</v>
      </c>
      <c r="G121" s="50">
        <f t="shared" ref="G121:I121" si="26">G114+G120</f>
        <v>0</v>
      </c>
      <c r="H121" s="50">
        <f t="shared" si="26"/>
        <v>0</v>
      </c>
      <c r="I121" s="50">
        <f t="shared" si="26"/>
        <v>0</v>
      </c>
      <c r="J121" s="50">
        <f t="shared" ref="J121" si="27">J114+J120</f>
        <v>0</v>
      </c>
    </row>
    <row r="122" spans="1:10">
      <c r="A122" s="168">
        <v>1240</v>
      </c>
      <c r="B122" s="168" t="s">
        <v>394</v>
      </c>
      <c r="C122" s="21" t="s">
        <v>96</v>
      </c>
      <c r="D122" s="162" t="s">
        <v>448</v>
      </c>
      <c r="E122" s="80" t="s">
        <v>222</v>
      </c>
      <c r="F122" s="75"/>
      <c r="G122" s="75"/>
      <c r="H122" s="75"/>
      <c r="I122" s="75"/>
      <c r="J122" s="75"/>
    </row>
    <row r="123" spans="1:10" ht="30">
      <c r="A123" s="168">
        <v>1250</v>
      </c>
      <c r="B123" s="168" t="s">
        <v>395</v>
      </c>
      <c r="C123" s="15" t="s">
        <v>223</v>
      </c>
      <c r="D123" s="154" t="s">
        <v>381</v>
      </c>
      <c r="E123" s="179"/>
      <c r="F123" s="50">
        <f>F121-F122</f>
        <v>0</v>
      </c>
      <c r="G123" s="50">
        <f t="shared" ref="G123:I123" si="28">G121-G122</f>
        <v>0</v>
      </c>
      <c r="H123" s="50">
        <f t="shared" si="28"/>
        <v>0</v>
      </c>
      <c r="I123" s="50">
        <f t="shared" si="28"/>
        <v>0</v>
      </c>
      <c r="J123" s="50">
        <f t="shared" ref="J123" si="29">J121-J122</f>
        <v>0</v>
      </c>
    </row>
    <row r="124" spans="1:10" ht="28">
      <c r="A124" s="168">
        <v>1260</v>
      </c>
      <c r="B124" s="168" t="s">
        <v>396</v>
      </c>
      <c r="C124" s="21" t="s">
        <v>97</v>
      </c>
      <c r="D124" s="162" t="s">
        <v>382</v>
      </c>
      <c r="E124" s="80" t="s">
        <v>222</v>
      </c>
      <c r="F124" s="75"/>
      <c r="G124" s="75">
        <v>0</v>
      </c>
      <c r="H124" s="75">
        <v>0</v>
      </c>
      <c r="I124" s="75">
        <v>0</v>
      </c>
      <c r="J124" s="75">
        <v>0</v>
      </c>
    </row>
    <row r="125" spans="1:10" ht="30">
      <c r="A125" s="168">
        <v>1270</v>
      </c>
      <c r="B125" s="168" t="s">
        <v>202</v>
      </c>
      <c r="C125" s="15" t="s">
        <v>98</v>
      </c>
      <c r="D125" s="154" t="s">
        <v>383</v>
      </c>
      <c r="E125" s="80" t="s">
        <v>222</v>
      </c>
      <c r="F125" s="50">
        <f>F123+F124</f>
        <v>0</v>
      </c>
      <c r="G125" s="50">
        <f t="shared" ref="G125:I125" si="30">G123+G124</f>
        <v>0</v>
      </c>
      <c r="H125" s="50">
        <f t="shared" si="30"/>
        <v>0</v>
      </c>
      <c r="I125" s="50">
        <f t="shared" si="30"/>
        <v>0</v>
      </c>
      <c r="J125" s="50">
        <f t="shared" ref="J125" si="31">J123+J124</f>
        <v>0</v>
      </c>
    </row>
    <row r="126" spans="1:10" ht="30">
      <c r="A126" s="168">
        <v>1280</v>
      </c>
      <c r="B126" s="168" t="s">
        <v>205</v>
      </c>
      <c r="C126" s="21" t="s">
        <v>99</v>
      </c>
      <c r="D126" s="162" t="s">
        <v>384</v>
      </c>
      <c r="E126" s="80" t="s">
        <v>222</v>
      </c>
      <c r="F126" s="75"/>
      <c r="G126" s="75"/>
      <c r="H126" s="75"/>
      <c r="I126" s="75"/>
      <c r="J126" s="75"/>
    </row>
    <row r="127" spans="1:10" ht="28">
      <c r="A127" s="168">
        <v>1290</v>
      </c>
      <c r="B127" s="168" t="s">
        <v>401</v>
      </c>
      <c r="C127" s="21" t="s">
        <v>100</v>
      </c>
      <c r="D127" s="162" t="s">
        <v>385</v>
      </c>
      <c r="E127" s="80" t="s">
        <v>222</v>
      </c>
      <c r="F127" s="75"/>
      <c r="G127" s="75"/>
      <c r="H127" s="75"/>
      <c r="I127" s="75"/>
      <c r="J127" s="75"/>
    </row>
    <row r="128" spans="1:10" ht="16" thickBot="1">
      <c r="A128" s="168">
        <v>1300</v>
      </c>
      <c r="B128" s="169"/>
      <c r="C128" s="181" t="s">
        <v>101</v>
      </c>
      <c r="D128" s="182"/>
      <c r="E128" s="183"/>
      <c r="F128" s="184"/>
      <c r="G128" s="184"/>
      <c r="H128" s="184"/>
      <c r="I128" s="184"/>
      <c r="J128" s="184"/>
    </row>
    <row r="129" spans="1:10">
      <c r="A129" s="168">
        <v>1310</v>
      </c>
      <c r="B129" s="168" t="s">
        <v>397</v>
      </c>
      <c r="C129" s="25" t="s">
        <v>102</v>
      </c>
      <c r="D129" s="163" t="s">
        <v>386</v>
      </c>
      <c r="E129" s="189" t="s">
        <v>222</v>
      </c>
      <c r="F129" s="77"/>
      <c r="G129" s="77"/>
      <c r="H129" s="77"/>
      <c r="I129" s="77"/>
      <c r="J129" s="77"/>
    </row>
    <row r="130" spans="1:10">
      <c r="A130" s="168">
        <v>1320</v>
      </c>
      <c r="B130" s="169"/>
      <c r="C130" s="170" t="s">
        <v>103</v>
      </c>
      <c r="D130" s="171"/>
      <c r="E130" s="172"/>
      <c r="F130" s="173"/>
      <c r="G130" s="173"/>
      <c r="H130" s="173"/>
      <c r="I130" s="173"/>
      <c r="J130" s="173"/>
    </row>
    <row r="131" spans="1:10" ht="30">
      <c r="A131" s="168">
        <v>1330</v>
      </c>
      <c r="B131" s="168" t="s">
        <v>398</v>
      </c>
      <c r="C131" s="21" t="s">
        <v>104</v>
      </c>
      <c r="D131" s="162" t="s">
        <v>387</v>
      </c>
      <c r="E131" s="80" t="s">
        <v>222</v>
      </c>
      <c r="F131" s="75"/>
      <c r="G131" s="75"/>
      <c r="H131" s="75"/>
      <c r="I131" s="75"/>
      <c r="J131" s="75"/>
    </row>
    <row r="132" spans="1:10" ht="29" thickBot="1">
      <c r="A132" s="168">
        <v>1340</v>
      </c>
      <c r="B132" s="287" t="s">
        <v>399</v>
      </c>
      <c r="C132" s="288" t="s">
        <v>105</v>
      </c>
      <c r="D132" s="289" t="s">
        <v>388</v>
      </c>
      <c r="E132" s="290" t="s">
        <v>222</v>
      </c>
      <c r="F132" s="180"/>
      <c r="G132" s="180"/>
      <c r="H132" s="180"/>
      <c r="I132" s="180"/>
      <c r="J132" s="180"/>
    </row>
    <row r="133" spans="1:10" ht="28">
      <c r="A133" s="168">
        <v>1350</v>
      </c>
      <c r="B133" s="291" t="s">
        <v>284</v>
      </c>
      <c r="C133" s="34" t="s">
        <v>106</v>
      </c>
      <c r="D133" s="164" t="s">
        <v>445</v>
      </c>
      <c r="E133" s="174"/>
      <c r="F133" s="77"/>
      <c r="G133" s="77"/>
      <c r="H133" s="77"/>
      <c r="I133" s="77"/>
      <c r="J133" s="77"/>
    </row>
    <row r="134" spans="1:10" ht="42">
      <c r="A134" s="168">
        <v>1360</v>
      </c>
      <c r="B134" s="168" t="s">
        <v>290</v>
      </c>
      <c r="C134" s="72" t="s">
        <v>275</v>
      </c>
      <c r="D134" s="166" t="s">
        <v>447</v>
      </c>
      <c r="E134" s="81" t="s">
        <v>222</v>
      </c>
      <c r="F134" s="82"/>
      <c r="G134" s="82"/>
      <c r="H134" s="82"/>
      <c r="I134" s="82"/>
      <c r="J134" s="82"/>
    </row>
    <row r="135" spans="1:10">
      <c r="A135" s="168">
        <v>1370</v>
      </c>
      <c r="B135" s="168" t="s">
        <v>286</v>
      </c>
      <c r="C135" s="66" t="s">
        <v>276</v>
      </c>
      <c r="D135" s="165" t="s">
        <v>446</v>
      </c>
      <c r="E135" s="81" t="s">
        <v>222</v>
      </c>
      <c r="F135" s="82"/>
      <c r="G135" s="82"/>
      <c r="H135" s="82"/>
      <c r="I135" s="82"/>
      <c r="J135" s="82"/>
    </row>
    <row r="136" spans="1:10" ht="30">
      <c r="A136" s="168">
        <v>1380</v>
      </c>
      <c r="B136" s="168" t="s">
        <v>287</v>
      </c>
      <c r="C136" s="71" t="s">
        <v>274</v>
      </c>
      <c r="D136" s="166" t="s">
        <v>441</v>
      </c>
      <c r="E136" s="80" t="s">
        <v>222</v>
      </c>
      <c r="F136" s="75"/>
      <c r="G136" s="75"/>
      <c r="H136" s="75"/>
      <c r="I136" s="75"/>
      <c r="J136" s="75"/>
    </row>
    <row r="137" spans="1:10" ht="30">
      <c r="A137" s="168">
        <v>1390</v>
      </c>
      <c r="B137" s="168" t="s">
        <v>288</v>
      </c>
      <c r="C137" s="22" t="s">
        <v>108</v>
      </c>
      <c r="D137" s="167" t="s">
        <v>442</v>
      </c>
      <c r="E137" s="80" t="s">
        <v>222</v>
      </c>
      <c r="F137" s="75"/>
      <c r="G137" s="75"/>
      <c r="H137" s="75"/>
      <c r="I137" s="75"/>
      <c r="J137" s="75"/>
    </row>
    <row r="138" spans="1:10" ht="30">
      <c r="A138" s="168">
        <v>1400</v>
      </c>
      <c r="B138" s="168" t="s">
        <v>289</v>
      </c>
      <c r="C138" s="22" t="s">
        <v>109</v>
      </c>
      <c r="D138" s="167" t="s">
        <v>443</v>
      </c>
      <c r="E138" s="80" t="s">
        <v>222</v>
      </c>
      <c r="F138" s="75"/>
      <c r="G138" s="75"/>
      <c r="H138" s="75"/>
      <c r="I138" s="75"/>
      <c r="J138" s="75"/>
    </row>
    <row r="139" spans="1:10" ht="28">
      <c r="A139" s="168">
        <v>1410</v>
      </c>
      <c r="B139" s="168" t="s">
        <v>285</v>
      </c>
      <c r="C139" s="15" t="s">
        <v>107</v>
      </c>
      <c r="D139" s="154" t="s">
        <v>444</v>
      </c>
      <c r="E139" s="179"/>
      <c r="F139" s="50">
        <f>F133+F136+F137+F138</f>
        <v>0</v>
      </c>
      <c r="G139" s="50">
        <f>G133+G136+G137+G138</f>
        <v>0</v>
      </c>
      <c r="H139" s="50">
        <f>H133+H136+H137+H138</f>
        <v>0</v>
      </c>
      <c r="I139" s="50">
        <f>I133+I136+I137+I138</f>
        <v>0</v>
      </c>
      <c r="J139" s="50">
        <f>J133+J136+J137+J138</f>
        <v>0</v>
      </c>
    </row>
    <row r="140" spans="1:10">
      <c r="A140" s="287">
        <v>1420</v>
      </c>
      <c r="B140" s="212"/>
      <c r="C140" s="185" t="s">
        <v>110</v>
      </c>
      <c r="D140" s="186"/>
      <c r="E140" s="187"/>
      <c r="F140" s="188"/>
      <c r="G140" s="188"/>
      <c r="H140" s="188"/>
      <c r="I140" s="188"/>
      <c r="J140" s="188"/>
    </row>
    <row r="141" spans="1:10" ht="43" customHeight="1">
      <c r="A141" s="168">
        <v>1430</v>
      </c>
      <c r="B141" s="292"/>
      <c r="C141" s="213" t="s">
        <v>209</v>
      </c>
      <c r="D141" s="214"/>
      <c r="E141" s="175"/>
      <c r="F141" s="215"/>
      <c r="G141" s="215"/>
      <c r="H141" s="215"/>
      <c r="I141" s="215"/>
      <c r="J141" s="293"/>
    </row>
    <row r="142" spans="1:10">
      <c r="A142" s="168">
        <v>1440</v>
      </c>
      <c r="B142" s="292" t="s">
        <v>265</v>
      </c>
      <c r="C142" s="213" t="s">
        <v>627</v>
      </c>
      <c r="D142" s="214" t="s">
        <v>629</v>
      </c>
      <c r="E142" s="175"/>
      <c r="F142" s="215">
        <f>F56+F48-F52-F38-F44-F45</f>
        <v>0</v>
      </c>
      <c r="G142" s="215">
        <f t="shared" ref="G142:I142" si="32">G56+G48-G52-G38-G44-G45</f>
        <v>0</v>
      </c>
      <c r="H142" s="215">
        <f t="shared" si="32"/>
        <v>0</v>
      </c>
      <c r="I142" s="215">
        <f t="shared" si="32"/>
        <v>0</v>
      </c>
      <c r="J142" s="293">
        <f t="shared" ref="J142" si="33">J56+J48-J52-J38-J44-J45</f>
        <v>0</v>
      </c>
    </row>
    <row r="143" spans="1:10">
      <c r="A143" s="168">
        <v>1450</v>
      </c>
      <c r="B143" s="292" t="s">
        <v>267</v>
      </c>
      <c r="C143" s="213" t="s">
        <v>628</v>
      </c>
      <c r="D143" s="214" t="s">
        <v>630</v>
      </c>
      <c r="E143" s="175"/>
      <c r="F143" s="215">
        <f>F85+F77-F70-F79</f>
        <v>0</v>
      </c>
      <c r="G143" s="215">
        <f t="shared" ref="G143:I143" si="34">G85+G77-G70-G79</f>
        <v>0</v>
      </c>
      <c r="H143" s="215">
        <f t="shared" si="34"/>
        <v>0</v>
      </c>
      <c r="I143" s="215">
        <f t="shared" si="34"/>
        <v>0</v>
      </c>
      <c r="J143" s="293">
        <f t="shared" ref="J143" si="35">J85+J77-J70-J79</f>
        <v>0</v>
      </c>
    </row>
    <row r="144" spans="1:10">
      <c r="A144" s="168">
        <v>1460</v>
      </c>
      <c r="B144" s="292" t="s">
        <v>186</v>
      </c>
      <c r="C144" s="213" t="s">
        <v>702</v>
      </c>
      <c r="D144" s="214" t="s">
        <v>682</v>
      </c>
      <c r="E144" s="175"/>
      <c r="F144" s="222" t="e">
        <f>F125/F17</f>
        <v>#DIV/0!</v>
      </c>
      <c r="G144" s="222" t="e">
        <f t="shared" ref="G144:I144" si="36">G125/G17</f>
        <v>#DIV/0!</v>
      </c>
      <c r="H144" s="222" t="e">
        <f t="shared" si="36"/>
        <v>#DIV/0!</v>
      </c>
      <c r="I144" s="222" t="e">
        <f t="shared" si="36"/>
        <v>#DIV/0!</v>
      </c>
      <c r="J144" s="294" t="e">
        <f t="shared" ref="J144" si="37">J125/J17</f>
        <v>#DIV/0!</v>
      </c>
    </row>
    <row r="145" spans="1:10">
      <c r="A145" s="168">
        <v>1470</v>
      </c>
      <c r="B145" s="292" t="s">
        <v>278</v>
      </c>
      <c r="C145" s="213" t="s">
        <v>277</v>
      </c>
      <c r="D145" s="214" t="s">
        <v>683</v>
      </c>
      <c r="E145" s="175"/>
      <c r="F145" s="222" t="e">
        <f>F123/F17</f>
        <v>#DIV/0!</v>
      </c>
      <c r="G145" s="222" t="e">
        <f t="shared" ref="G145:I145" si="38">G123/G17</f>
        <v>#DIV/0!</v>
      </c>
      <c r="H145" s="222" t="e">
        <f t="shared" si="38"/>
        <v>#DIV/0!</v>
      </c>
      <c r="I145" s="222" t="e">
        <f t="shared" si="38"/>
        <v>#DIV/0!</v>
      </c>
      <c r="J145" s="294" t="e">
        <f t="shared" ref="J145" si="39">J123/J17</f>
        <v>#DIV/0!</v>
      </c>
    </row>
    <row r="146" spans="1:10">
      <c r="A146" s="168">
        <f>A145+10</f>
        <v>1480</v>
      </c>
      <c r="B146" s="292" t="s">
        <v>589</v>
      </c>
      <c r="C146" s="213" t="s">
        <v>608</v>
      </c>
      <c r="D146" s="213" t="s">
        <v>586</v>
      </c>
      <c r="E146" s="175"/>
      <c r="F146" s="215">
        <f>F56-F52</f>
        <v>0</v>
      </c>
      <c r="G146" s="215">
        <f t="shared" ref="G146:I146" si="40">G56-G52</f>
        <v>0</v>
      </c>
      <c r="H146" s="215">
        <f t="shared" si="40"/>
        <v>0</v>
      </c>
      <c r="I146" s="215">
        <f t="shared" si="40"/>
        <v>0</v>
      </c>
      <c r="J146" s="293">
        <f t="shared" ref="J146" si="41">J56-J52</f>
        <v>0</v>
      </c>
    </row>
    <row r="147" spans="1:10">
      <c r="A147" s="168">
        <f>A146+10</f>
        <v>1490</v>
      </c>
      <c r="B147" s="292" t="s">
        <v>610</v>
      </c>
      <c r="C147" s="213" t="s">
        <v>609</v>
      </c>
      <c r="D147" s="214" t="s">
        <v>611</v>
      </c>
      <c r="E147" s="175"/>
      <c r="F147" s="215">
        <f>F52+F44+F45</f>
        <v>0</v>
      </c>
      <c r="G147" s="215">
        <f t="shared" ref="G147:I147" si="42">G52+G44+G45</f>
        <v>0</v>
      </c>
      <c r="H147" s="215">
        <f t="shared" si="42"/>
        <v>0</v>
      </c>
      <c r="I147" s="215">
        <f t="shared" si="42"/>
        <v>0</v>
      </c>
      <c r="J147" s="293">
        <f t="shared" ref="J147" si="43">J52+J44+J45</f>
        <v>0</v>
      </c>
    </row>
    <row r="148" spans="1:10">
      <c r="A148" s="168">
        <f t="shared" ref="A148:A170" si="44">A147+10</f>
        <v>1500</v>
      </c>
      <c r="B148" s="292" t="s">
        <v>658</v>
      </c>
      <c r="C148" s="213" t="s">
        <v>583</v>
      </c>
      <c r="D148" s="214" t="s">
        <v>612</v>
      </c>
      <c r="E148" s="175"/>
      <c r="F148" s="215">
        <f>F56-F50</f>
        <v>0</v>
      </c>
      <c r="G148" s="215">
        <f t="shared" ref="G148:I148" si="45">G56-G50</f>
        <v>0</v>
      </c>
      <c r="H148" s="215">
        <f t="shared" si="45"/>
        <v>0</v>
      </c>
      <c r="I148" s="215">
        <f t="shared" si="45"/>
        <v>0</v>
      </c>
      <c r="J148" s="293">
        <f t="shared" ref="J148" si="46">J56-J50</f>
        <v>0</v>
      </c>
    </row>
    <row r="149" spans="1:10">
      <c r="A149" s="168">
        <f t="shared" si="44"/>
        <v>1510</v>
      </c>
      <c r="B149" s="292" t="s">
        <v>591</v>
      </c>
      <c r="C149" s="213" t="s">
        <v>578</v>
      </c>
      <c r="D149" s="214" t="s">
        <v>613</v>
      </c>
      <c r="E149" s="175"/>
      <c r="F149" s="215">
        <f>F59-F152</f>
        <v>0</v>
      </c>
      <c r="G149" s="215">
        <f t="shared" ref="G149:I149" si="47">G59-G152</f>
        <v>0</v>
      </c>
      <c r="H149" s="215">
        <f t="shared" si="47"/>
        <v>0</v>
      </c>
      <c r="I149" s="215">
        <f t="shared" si="47"/>
        <v>0</v>
      </c>
      <c r="J149" s="293">
        <f t="shared" ref="J149" si="48">J59-J152</f>
        <v>0</v>
      </c>
    </row>
    <row r="150" spans="1:10">
      <c r="A150" s="168">
        <f t="shared" si="44"/>
        <v>1520</v>
      </c>
      <c r="B150" s="292" t="s">
        <v>592</v>
      </c>
      <c r="C150" s="213" t="s">
        <v>614</v>
      </c>
      <c r="D150" s="213" t="s">
        <v>615</v>
      </c>
      <c r="E150" s="175"/>
      <c r="F150" s="215">
        <f>F42+F43</f>
        <v>0</v>
      </c>
      <c r="G150" s="215">
        <f t="shared" ref="G150:I150" si="49">G42+G43</f>
        <v>0</v>
      </c>
      <c r="H150" s="215">
        <f t="shared" si="49"/>
        <v>0</v>
      </c>
      <c r="I150" s="215">
        <f t="shared" si="49"/>
        <v>0</v>
      </c>
      <c r="J150" s="293">
        <f t="shared" ref="J150" si="50">J42+J43</f>
        <v>0</v>
      </c>
    </row>
    <row r="151" spans="1:10">
      <c r="A151" s="168">
        <f t="shared" si="44"/>
        <v>1530</v>
      </c>
      <c r="B151" s="292" t="s">
        <v>594</v>
      </c>
      <c r="C151" s="213" t="s">
        <v>584</v>
      </c>
      <c r="D151" s="214" t="s">
        <v>616</v>
      </c>
      <c r="E151" s="175"/>
      <c r="F151" s="215">
        <f>F66+F70</f>
        <v>0</v>
      </c>
      <c r="G151" s="215">
        <f t="shared" ref="G151:I151" si="51">G66+G70</f>
        <v>0</v>
      </c>
      <c r="H151" s="215">
        <f t="shared" si="51"/>
        <v>0</v>
      </c>
      <c r="I151" s="215">
        <f t="shared" si="51"/>
        <v>0</v>
      </c>
      <c r="J151" s="293">
        <f t="shared" ref="J151" si="52">J66+J70</f>
        <v>0</v>
      </c>
    </row>
    <row r="152" spans="1:10">
      <c r="A152" s="168">
        <f t="shared" si="44"/>
        <v>1540</v>
      </c>
      <c r="B152" s="292" t="s">
        <v>590</v>
      </c>
      <c r="C152" s="213" t="s">
        <v>617</v>
      </c>
      <c r="D152" s="213" t="s">
        <v>585</v>
      </c>
      <c r="E152" s="175"/>
      <c r="F152" s="215">
        <f>F85-F79+F74-F81</f>
        <v>0</v>
      </c>
      <c r="G152" s="215">
        <f t="shared" ref="G152:I152" si="53">G85-G79+G74-G81</f>
        <v>0</v>
      </c>
      <c r="H152" s="215">
        <f t="shared" si="53"/>
        <v>0</v>
      </c>
      <c r="I152" s="215">
        <f t="shared" si="53"/>
        <v>0</v>
      </c>
      <c r="J152" s="293">
        <f t="shared" ref="J152" si="54">J85-J79+J74-J81</f>
        <v>0</v>
      </c>
    </row>
    <row r="153" spans="1:10">
      <c r="A153" s="168">
        <f t="shared" si="44"/>
        <v>1550</v>
      </c>
      <c r="B153" s="292" t="s">
        <v>595</v>
      </c>
      <c r="C153" s="213" t="s">
        <v>579</v>
      </c>
      <c r="D153" s="214" t="s">
        <v>618</v>
      </c>
      <c r="E153" s="175"/>
      <c r="F153" s="215">
        <f>F79+F70</f>
        <v>0</v>
      </c>
      <c r="G153" s="215">
        <f t="shared" ref="G153:I153" si="55">G79+G70</f>
        <v>0</v>
      </c>
      <c r="H153" s="215">
        <f t="shared" si="55"/>
        <v>0</v>
      </c>
      <c r="I153" s="215">
        <f t="shared" si="55"/>
        <v>0</v>
      </c>
      <c r="J153" s="293">
        <f t="shared" ref="J153" si="56">J79+J70</f>
        <v>0</v>
      </c>
    </row>
    <row r="154" spans="1:10">
      <c r="A154" s="168">
        <f t="shared" si="44"/>
        <v>1560</v>
      </c>
      <c r="B154" s="292" t="s">
        <v>596</v>
      </c>
      <c r="C154" s="213" t="s">
        <v>588</v>
      </c>
      <c r="D154" s="214" t="s">
        <v>354</v>
      </c>
      <c r="E154" s="175"/>
      <c r="F154" s="215">
        <f>F72+F73+F81</f>
        <v>0</v>
      </c>
      <c r="G154" s="215">
        <f t="shared" ref="G154:I154" si="57">G72+G73+G81</f>
        <v>0</v>
      </c>
      <c r="H154" s="215">
        <f t="shared" si="57"/>
        <v>0</v>
      </c>
      <c r="I154" s="215">
        <f t="shared" si="57"/>
        <v>0</v>
      </c>
      <c r="J154" s="293">
        <f t="shared" ref="J154" si="58">J72+J73+J81</f>
        <v>0</v>
      </c>
    </row>
    <row r="155" spans="1:10">
      <c r="A155" s="168">
        <f t="shared" si="44"/>
        <v>1570</v>
      </c>
      <c r="B155" s="295" t="s">
        <v>597</v>
      </c>
      <c r="C155" s="213" t="s">
        <v>631</v>
      </c>
      <c r="D155" s="224" t="s">
        <v>620</v>
      </c>
      <c r="E155" s="175"/>
      <c r="F155" s="215">
        <f>F101+F117+F119</f>
        <v>0</v>
      </c>
      <c r="G155" s="215">
        <f t="shared" ref="G155:I155" si="59">G101+G117+G119</f>
        <v>0</v>
      </c>
      <c r="H155" s="215">
        <f t="shared" si="59"/>
        <v>0</v>
      </c>
      <c r="I155" s="215">
        <f t="shared" si="59"/>
        <v>0</v>
      </c>
      <c r="J155" s="293">
        <f t="shared" ref="J155" si="60">J101+J117+J119</f>
        <v>0</v>
      </c>
    </row>
    <row r="156" spans="1:10">
      <c r="A156" s="168">
        <f t="shared" si="44"/>
        <v>1580</v>
      </c>
      <c r="B156" s="295" t="s">
        <v>598</v>
      </c>
      <c r="C156" s="213" t="s">
        <v>632</v>
      </c>
      <c r="D156" s="224" t="s">
        <v>619</v>
      </c>
      <c r="E156" s="175"/>
      <c r="F156" s="215">
        <f>F106+F113+F115+F116+F118+F122</f>
        <v>0</v>
      </c>
      <c r="G156" s="215">
        <f t="shared" ref="G156:I156" si="61">G106+G113+G115+G116+G118+G122</f>
        <v>0</v>
      </c>
      <c r="H156" s="215">
        <f t="shared" si="61"/>
        <v>0</v>
      </c>
      <c r="I156" s="215">
        <f t="shared" si="61"/>
        <v>0</v>
      </c>
      <c r="J156" s="293">
        <f t="shared" ref="J156" si="62">J106+J113+J115+J116+J118+J122</f>
        <v>0</v>
      </c>
    </row>
    <row r="157" spans="1:10">
      <c r="A157" s="168">
        <f t="shared" si="44"/>
        <v>1590</v>
      </c>
      <c r="B157" s="295" t="s">
        <v>637</v>
      </c>
      <c r="C157" s="213" t="s">
        <v>638</v>
      </c>
      <c r="D157" s="224" t="s">
        <v>636</v>
      </c>
      <c r="E157" s="175"/>
      <c r="F157" s="215">
        <f>F114+F117+F119-F118</f>
        <v>0</v>
      </c>
      <c r="G157" s="215">
        <f t="shared" ref="G157:I157" si="63">G114+G117+G119-G118</f>
        <v>0</v>
      </c>
      <c r="H157" s="215">
        <f t="shared" si="63"/>
        <v>0</v>
      </c>
      <c r="I157" s="215">
        <f t="shared" si="63"/>
        <v>0</v>
      </c>
      <c r="J157" s="293">
        <f t="shared" ref="J157" si="64">J114+J117+J119-J118</f>
        <v>0</v>
      </c>
    </row>
    <row r="158" spans="1:10">
      <c r="A158" s="168">
        <f t="shared" si="44"/>
        <v>1600</v>
      </c>
      <c r="B158" s="295" t="s">
        <v>599</v>
      </c>
      <c r="C158" s="213" t="s">
        <v>580</v>
      </c>
      <c r="D158" s="224" t="s">
        <v>621</v>
      </c>
      <c r="E158" s="175"/>
      <c r="F158" s="215">
        <f>F102+F103</f>
        <v>0</v>
      </c>
      <c r="G158" s="215">
        <f t="shared" ref="G158:I158" si="65">G102+G103</f>
        <v>0</v>
      </c>
      <c r="H158" s="215">
        <f t="shared" si="65"/>
        <v>0</v>
      </c>
      <c r="I158" s="215">
        <f t="shared" si="65"/>
        <v>0</v>
      </c>
      <c r="J158" s="293">
        <f t="shared" ref="J158" si="66">J102+J103</f>
        <v>0</v>
      </c>
    </row>
    <row r="159" spans="1:10">
      <c r="A159" s="168">
        <f t="shared" si="44"/>
        <v>1610</v>
      </c>
      <c r="B159" s="295" t="s">
        <v>601</v>
      </c>
      <c r="C159" s="213" t="s">
        <v>600</v>
      </c>
      <c r="D159" s="224" t="s">
        <v>622</v>
      </c>
      <c r="E159" s="175"/>
      <c r="F159" s="215">
        <f>F108+F109</f>
        <v>0</v>
      </c>
      <c r="G159" s="215">
        <f t="shared" ref="G159:I159" si="67">G108+G109</f>
        <v>0</v>
      </c>
      <c r="H159" s="215">
        <f t="shared" si="67"/>
        <v>0</v>
      </c>
      <c r="I159" s="215">
        <f t="shared" si="67"/>
        <v>0</v>
      </c>
      <c r="J159" s="293">
        <f t="shared" ref="J159" si="68">J108+J109</f>
        <v>0</v>
      </c>
    </row>
    <row r="160" spans="1:10">
      <c r="A160" s="168">
        <f t="shared" si="44"/>
        <v>1620</v>
      </c>
      <c r="B160" s="295" t="s">
        <v>647</v>
      </c>
      <c r="C160" s="213" t="s">
        <v>581</v>
      </c>
      <c r="D160" s="224" t="s">
        <v>648</v>
      </c>
      <c r="E160" s="175"/>
      <c r="F160" s="215">
        <f>F108+F109+F111</f>
        <v>0</v>
      </c>
      <c r="G160" s="215">
        <f t="shared" ref="G160:I160" si="69">G108+G109+G111</f>
        <v>0</v>
      </c>
      <c r="H160" s="215">
        <f t="shared" si="69"/>
        <v>0</v>
      </c>
      <c r="I160" s="215">
        <f t="shared" si="69"/>
        <v>0</v>
      </c>
      <c r="J160" s="293">
        <f t="shared" ref="J160" si="70">J108+J109+J111</f>
        <v>0</v>
      </c>
    </row>
    <row r="161" spans="1:10">
      <c r="A161" s="168">
        <f t="shared" si="44"/>
        <v>1630</v>
      </c>
      <c r="B161" s="295" t="s">
        <v>602</v>
      </c>
      <c r="C161" s="213" t="s">
        <v>582</v>
      </c>
      <c r="D161" s="224" t="s">
        <v>649</v>
      </c>
      <c r="E161" s="175"/>
      <c r="F161" s="215">
        <f>F115+F116+F118</f>
        <v>0</v>
      </c>
      <c r="G161" s="215">
        <f t="shared" ref="G161:I161" si="71">G115+G116+G118</f>
        <v>0</v>
      </c>
      <c r="H161" s="215">
        <f t="shared" si="71"/>
        <v>0</v>
      </c>
      <c r="I161" s="215">
        <f t="shared" si="71"/>
        <v>0</v>
      </c>
      <c r="J161" s="293">
        <f t="shared" ref="J161" si="72">J115+J116+J118</f>
        <v>0</v>
      </c>
    </row>
    <row r="162" spans="1:10">
      <c r="A162" s="168">
        <f t="shared" si="44"/>
        <v>1640</v>
      </c>
      <c r="B162" s="295" t="s">
        <v>603</v>
      </c>
      <c r="C162" s="213" t="s">
        <v>623</v>
      </c>
      <c r="D162" s="213" t="s">
        <v>587</v>
      </c>
      <c r="E162" s="175"/>
      <c r="F162" s="215">
        <f>F139-F133</f>
        <v>0</v>
      </c>
      <c r="G162" s="215">
        <f t="shared" ref="G162:I162" si="73">G139-G133</f>
        <v>0</v>
      </c>
      <c r="H162" s="215">
        <f t="shared" si="73"/>
        <v>0</v>
      </c>
      <c r="I162" s="215">
        <f t="shared" si="73"/>
        <v>0</v>
      </c>
      <c r="J162" s="293">
        <f t="shared" ref="J162" si="74">J139-J133</f>
        <v>0</v>
      </c>
    </row>
    <row r="163" spans="1:10" ht="30">
      <c r="A163" s="168">
        <f t="shared" si="44"/>
        <v>1650</v>
      </c>
      <c r="B163" s="296" t="s">
        <v>604</v>
      </c>
      <c r="C163" s="206" t="s">
        <v>695</v>
      </c>
      <c r="D163" s="207" t="s">
        <v>319</v>
      </c>
      <c r="E163" s="206"/>
      <c r="F163" s="216"/>
      <c r="G163" s="216"/>
      <c r="H163" s="216"/>
      <c r="I163" s="216"/>
      <c r="J163" s="324"/>
    </row>
    <row r="164" spans="1:10">
      <c r="A164" s="168">
        <f t="shared" si="44"/>
        <v>1660</v>
      </c>
      <c r="B164" s="295" t="s">
        <v>605</v>
      </c>
      <c r="C164" s="213" t="s">
        <v>696</v>
      </c>
      <c r="D164" s="224" t="s">
        <v>624</v>
      </c>
      <c r="E164" s="213"/>
      <c r="F164" s="215">
        <f>F125-(F20*F17)/1000</f>
        <v>0</v>
      </c>
      <c r="G164" s="215">
        <f t="shared" ref="G164:J164" si="75">G125-(G20*G17)/1000</f>
        <v>0</v>
      </c>
      <c r="H164" s="215">
        <f t="shared" si="75"/>
        <v>0</v>
      </c>
      <c r="I164" s="215">
        <f t="shared" si="75"/>
        <v>0</v>
      </c>
      <c r="J164" s="215">
        <f t="shared" si="75"/>
        <v>0</v>
      </c>
    </row>
    <row r="165" spans="1:10">
      <c r="A165" s="168">
        <f t="shared" si="44"/>
        <v>1670</v>
      </c>
      <c r="B165" s="295" t="s">
        <v>606</v>
      </c>
      <c r="C165" s="213" t="s">
        <v>697</v>
      </c>
      <c r="D165" s="224" t="s">
        <v>626</v>
      </c>
      <c r="E165" s="175"/>
      <c r="F165" s="215">
        <f>F125+F122+F115+F104</f>
        <v>0</v>
      </c>
      <c r="G165" s="215">
        <f t="shared" ref="G165:I165" si="76">G125+G122+G115+G104</f>
        <v>0</v>
      </c>
      <c r="H165" s="215">
        <f t="shared" si="76"/>
        <v>0</v>
      </c>
      <c r="I165" s="215">
        <f t="shared" si="76"/>
        <v>0</v>
      </c>
      <c r="J165" s="293">
        <f t="shared" ref="J165" si="77">J125+J122+J115+J104</f>
        <v>0</v>
      </c>
    </row>
    <row r="166" spans="1:10">
      <c r="A166" s="168">
        <f t="shared" si="44"/>
        <v>1680</v>
      </c>
      <c r="B166" s="295" t="s">
        <v>607</v>
      </c>
      <c r="C166" s="213" t="s">
        <v>698</v>
      </c>
      <c r="D166" s="224" t="s">
        <v>625</v>
      </c>
      <c r="E166" s="175"/>
      <c r="F166" s="215">
        <f>F165-F124</f>
        <v>0</v>
      </c>
      <c r="G166" s="215">
        <f t="shared" ref="G166:I166" si="78">G165-G124</f>
        <v>0</v>
      </c>
      <c r="H166" s="215">
        <f t="shared" si="78"/>
        <v>0</v>
      </c>
      <c r="I166" s="215">
        <f t="shared" si="78"/>
        <v>0</v>
      </c>
      <c r="J166" s="293">
        <f t="shared" ref="J166" si="79">J165-J124</f>
        <v>0</v>
      </c>
    </row>
    <row r="167" spans="1:10">
      <c r="A167" s="168">
        <f t="shared" si="44"/>
        <v>1690</v>
      </c>
      <c r="B167" s="295" t="s">
        <v>669</v>
      </c>
      <c r="C167" s="213" t="s">
        <v>670</v>
      </c>
      <c r="D167" s="224" t="s">
        <v>671</v>
      </c>
      <c r="E167" s="175"/>
      <c r="F167" s="215">
        <f>F115+F22/1000</f>
        <v>0</v>
      </c>
      <c r="G167" s="215">
        <f t="shared" ref="G167:J167" si="80">G115+G22/1000</f>
        <v>0</v>
      </c>
      <c r="H167" s="215">
        <f t="shared" si="80"/>
        <v>0</v>
      </c>
      <c r="I167" s="215">
        <f t="shared" si="80"/>
        <v>0</v>
      </c>
      <c r="J167" s="215">
        <f t="shared" si="80"/>
        <v>0</v>
      </c>
    </row>
    <row r="168" spans="1:10">
      <c r="A168" s="168">
        <f t="shared" si="44"/>
        <v>1700</v>
      </c>
      <c r="B168" s="295" t="s">
        <v>676</v>
      </c>
      <c r="C168" s="213" t="s">
        <v>677</v>
      </c>
      <c r="D168" s="224" t="s">
        <v>678</v>
      </c>
      <c r="E168" s="175"/>
      <c r="F168" s="215">
        <f>F85+F77</f>
        <v>0</v>
      </c>
      <c r="G168" s="215">
        <f t="shared" ref="G168:I168" si="81">G85+G77</f>
        <v>0</v>
      </c>
      <c r="H168" s="215">
        <f t="shared" si="81"/>
        <v>0</v>
      </c>
      <c r="I168" s="215">
        <f t="shared" si="81"/>
        <v>0</v>
      </c>
      <c r="J168" s="293">
        <f t="shared" ref="J168" si="82">J85+J77</f>
        <v>0</v>
      </c>
    </row>
    <row r="169" spans="1:10">
      <c r="A169" s="168">
        <f t="shared" si="44"/>
        <v>1710</v>
      </c>
      <c r="B169" s="295" t="s">
        <v>680</v>
      </c>
      <c r="C169" s="213" t="s">
        <v>681</v>
      </c>
      <c r="D169" s="389" t="s">
        <v>707</v>
      </c>
      <c r="E169" s="175"/>
      <c r="F169" s="215">
        <f>F17*F18+(F70+F79-F53-F52)*1000</f>
        <v>0</v>
      </c>
      <c r="G169" s="215">
        <f t="shared" ref="G169:J169" si="83">G17*G18+(G70+G79-G53-G52)*1000</f>
        <v>0</v>
      </c>
      <c r="H169" s="215">
        <f t="shared" si="83"/>
        <v>0</v>
      </c>
      <c r="I169" s="215">
        <f t="shared" si="83"/>
        <v>0</v>
      </c>
      <c r="J169" s="215">
        <f t="shared" si="83"/>
        <v>0</v>
      </c>
    </row>
    <row r="170" spans="1:10" ht="16" thickBot="1">
      <c r="A170" s="315">
        <f t="shared" si="44"/>
        <v>1720</v>
      </c>
      <c r="B170" s="297" t="s">
        <v>192</v>
      </c>
      <c r="C170" s="298" t="s">
        <v>684</v>
      </c>
      <c r="D170" s="299" t="s">
        <v>706</v>
      </c>
      <c r="E170" s="191"/>
      <c r="F170" s="414" t="e">
        <f>(F66/F17)*1000</f>
        <v>#DIV/0!</v>
      </c>
      <c r="G170" s="414" t="e">
        <f t="shared" ref="G170:J170" si="84">(G66/G17)*1000</f>
        <v>#DIV/0!</v>
      </c>
      <c r="H170" s="414" t="e">
        <f t="shared" si="84"/>
        <v>#DIV/0!</v>
      </c>
      <c r="I170" s="414" t="e">
        <f t="shared" si="84"/>
        <v>#DIV/0!</v>
      </c>
      <c r="J170" s="414" t="e">
        <f t="shared" si="84"/>
        <v>#DIV/0!</v>
      </c>
    </row>
  </sheetData>
  <mergeCells count="2">
    <mergeCell ref="A5:D5"/>
    <mergeCell ref="A1:A4"/>
  </mergeCells>
  <phoneticPr fontId="17" type="noConversion"/>
  <pageMargins left="0" right="0" top="0" bottom="0" header="0" footer="0"/>
  <rowBreaks count="1" manualBreakCount="1">
    <brk id="86" max="9" man="1"/>
  </rowBreaks>
  <legacyDrawing r:id="rId1"/>
  <extLst>
    <ext xmlns:mx="http://schemas.microsoft.com/office/mac/excel/2008/main" uri="{64002731-A6B0-56B0-2670-7721B7C09600}">
      <mx:PLV Mode="0" OnePage="0" WScale="4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X92"/>
  <sheetViews>
    <sheetView view="pageBreakPreview" zoomScale="75" zoomScaleNormal="75" zoomScalePageLayoutView="75" workbookViewId="0">
      <selection activeCell="D16" sqref="D16"/>
    </sheetView>
  </sheetViews>
  <sheetFormatPr baseColWidth="10" defaultColWidth="11" defaultRowHeight="18" x14ac:dyDescent="0"/>
  <cols>
    <col min="1" max="1" width="8.1640625" style="5" customWidth="1"/>
    <col min="2" max="2" width="51.83203125" customWidth="1"/>
    <col min="3" max="3" width="16.1640625" customWidth="1"/>
    <col min="4" max="4" width="28.1640625" customWidth="1"/>
    <col min="5" max="5" width="12.83203125" customWidth="1"/>
    <col min="6" max="6" width="11.33203125" customWidth="1"/>
    <col min="7" max="8" width="12.1640625" bestFit="1" customWidth="1"/>
    <col min="9" max="9" width="11.6640625" bestFit="1" customWidth="1"/>
    <col min="10" max="10" width="7" customWidth="1"/>
    <col min="11" max="11" width="13.6640625" style="3" customWidth="1"/>
    <col min="12" max="12" width="20.1640625" style="3" customWidth="1"/>
    <col min="13" max="17" width="14" style="3" bestFit="1" customWidth="1"/>
    <col min="18" max="18" width="13.6640625" style="3" customWidth="1"/>
    <col min="19" max="19" width="20.33203125" style="3" customWidth="1"/>
    <col min="20" max="24" width="14.33203125" customWidth="1"/>
  </cols>
  <sheetData>
    <row r="1" spans="1:24" ht="19" thickBot="1">
      <c r="A1" s="5" t="s">
        <v>229</v>
      </c>
    </row>
    <row r="2" spans="1:24" ht="19" thickBot="1">
      <c r="A2" s="73" t="s">
        <v>227</v>
      </c>
      <c r="B2" s="321">
        <f>Riclassificazioni!F12</f>
        <v>0</v>
      </c>
      <c r="K2" s="73" t="s">
        <v>227</v>
      </c>
      <c r="L2" s="321">
        <f>Riclassificazioni!F12</f>
        <v>0</v>
      </c>
    </row>
    <row r="3" spans="1:24" s="4" customFormat="1" ht="68" customHeight="1">
      <c r="A3" s="433"/>
      <c r="B3" s="431" t="s">
        <v>299</v>
      </c>
      <c r="C3" s="429" t="s">
        <v>214</v>
      </c>
      <c r="D3" s="429" t="s">
        <v>298</v>
      </c>
      <c r="E3" s="46" t="s">
        <v>213</v>
      </c>
      <c r="F3" s="46" t="s">
        <v>213</v>
      </c>
      <c r="G3" s="46" t="s">
        <v>213</v>
      </c>
      <c r="H3" s="46" t="s">
        <v>213</v>
      </c>
      <c r="I3" s="343" t="s">
        <v>213</v>
      </c>
      <c r="J3" s="31"/>
      <c r="K3" s="425" t="s">
        <v>230</v>
      </c>
      <c r="L3" s="427" t="s">
        <v>203</v>
      </c>
      <c r="M3" s="6" t="s">
        <v>211</v>
      </c>
      <c r="N3" s="6" t="s">
        <v>211</v>
      </c>
      <c r="O3" s="6" t="s">
        <v>211</v>
      </c>
      <c r="P3" s="41" t="s">
        <v>211</v>
      </c>
      <c r="Q3" s="41" t="s">
        <v>211</v>
      </c>
      <c r="R3" s="421" t="s">
        <v>231</v>
      </c>
      <c r="S3" s="423" t="s">
        <v>204</v>
      </c>
      <c r="T3" s="7" t="s">
        <v>212</v>
      </c>
      <c r="U3" s="7" t="s">
        <v>212</v>
      </c>
      <c r="V3" s="7" t="s">
        <v>212</v>
      </c>
      <c r="W3" s="8" t="s">
        <v>212</v>
      </c>
      <c r="X3" s="8" t="s">
        <v>212</v>
      </c>
    </row>
    <row r="4" spans="1:24" s="1" customFormat="1" ht="19" customHeight="1" thickBot="1">
      <c r="A4" s="434"/>
      <c r="B4" s="432"/>
      <c r="C4" s="430"/>
      <c r="D4" s="430"/>
      <c r="E4" s="47">
        <f>Riclassificazioni!$F16</f>
        <v>0</v>
      </c>
      <c r="F4" s="47">
        <f>Riclassificazioni!$G16</f>
        <v>0</v>
      </c>
      <c r="G4" s="47">
        <f>Riclassificazioni!$H16</f>
        <v>0</v>
      </c>
      <c r="H4" s="47">
        <f>Riclassificazioni!$I16</f>
        <v>0</v>
      </c>
      <c r="I4" s="344">
        <f>Riclassificazioni!$J16</f>
        <v>0</v>
      </c>
      <c r="J4" s="32"/>
      <c r="K4" s="426"/>
      <c r="L4" s="428"/>
      <c r="M4" s="42">
        <f>Riclassificazioni!$F16</f>
        <v>0</v>
      </c>
      <c r="N4" s="42">
        <f>Riclassificazioni!$G16</f>
        <v>0</v>
      </c>
      <c r="O4" s="42">
        <f>Riclassificazioni!$H16</f>
        <v>0</v>
      </c>
      <c r="P4" s="43">
        <f>Riclassificazioni!$I16</f>
        <v>0</v>
      </c>
      <c r="Q4" s="43">
        <f>Riclassificazioni!$J16</f>
        <v>0</v>
      </c>
      <c r="R4" s="422"/>
      <c r="S4" s="424"/>
      <c r="T4" s="44">
        <f>Riclassificazioni!$F16</f>
        <v>0</v>
      </c>
      <c r="U4" s="44">
        <f>Riclassificazioni!$G16</f>
        <v>0</v>
      </c>
      <c r="V4" s="44">
        <f>Riclassificazioni!$H16</f>
        <v>0</v>
      </c>
      <c r="W4" s="45">
        <f>Riclassificazioni!$I16</f>
        <v>0</v>
      </c>
      <c r="X4" s="45">
        <f>Riclassificazioni!$J16</f>
        <v>0</v>
      </c>
    </row>
    <row r="5" spans="1:24" ht="15" customHeight="1">
      <c r="A5" s="443" t="s">
        <v>111</v>
      </c>
      <c r="B5" s="35" t="s">
        <v>410</v>
      </c>
      <c r="C5" s="36" t="s">
        <v>112</v>
      </c>
      <c r="D5" s="85" t="s">
        <v>297</v>
      </c>
      <c r="E5" s="88" t="e">
        <f>M5/T5</f>
        <v>#DIV/0!</v>
      </c>
      <c r="F5" s="88" t="e">
        <f>N5/U5</f>
        <v>#DIV/0!</v>
      </c>
      <c r="G5" s="88" t="e">
        <f>O5/V5</f>
        <v>#DIV/0!</v>
      </c>
      <c r="H5" s="369" t="e">
        <f>P5/W5</f>
        <v>#DIV/0!</v>
      </c>
      <c r="I5" s="345" t="e">
        <f>Q5/X5</f>
        <v>#DIV/0!</v>
      </c>
      <c r="J5" s="33"/>
      <c r="K5" s="26">
        <v>1270</v>
      </c>
      <c r="L5" s="144" t="str">
        <f>VLOOKUP($K5,Riclassificazioni!$A:$J,2)</f>
        <v>NET_INC</v>
      </c>
      <c r="M5" s="51">
        <f>VLOOKUP($K5,Riclassificazioni!$A:$J,6)</f>
        <v>0</v>
      </c>
      <c r="N5" s="51">
        <f>VLOOKUP($K5,Riclassificazioni!$A:$J,7)</f>
        <v>0</v>
      </c>
      <c r="O5" s="51">
        <f>VLOOKUP($K5,Riclassificazioni!$A:$J,8)</f>
        <v>0</v>
      </c>
      <c r="P5" s="51">
        <f>VLOOKUP($K5,Riclassificazioni!$A:$J,9)</f>
        <v>0</v>
      </c>
      <c r="Q5" s="51">
        <f>VLOOKUP($K5,Riclassificazioni!$A:$J,10)</f>
        <v>0</v>
      </c>
      <c r="R5" s="26">
        <v>680</v>
      </c>
      <c r="S5" s="329" t="str">
        <f>VLOOKUP($R5,Riclassificazioni!$A:$J,2)</f>
        <v>EQ_SHARE</v>
      </c>
      <c r="T5" s="56">
        <f>VLOOKUP($R5,Riclassificazioni!$A:$J,6)</f>
        <v>0</v>
      </c>
      <c r="U5" s="56">
        <f>VLOOKUP($R5,Riclassificazioni!$A:$J,7)</f>
        <v>0</v>
      </c>
      <c r="V5" s="56">
        <f>VLOOKUP($R5,Riclassificazioni!$A:$J,8)</f>
        <v>0</v>
      </c>
      <c r="W5" s="57">
        <f>VLOOKUP($R5,Riclassificazioni!$A:$J,9)</f>
        <v>0</v>
      </c>
      <c r="X5" s="57">
        <f>VLOOKUP($R5,Riclassificazioni!$A:$J,10)</f>
        <v>0</v>
      </c>
    </row>
    <row r="6" spans="1:24" ht="15" customHeight="1">
      <c r="A6" s="444"/>
      <c r="B6" s="37" t="s">
        <v>407</v>
      </c>
      <c r="C6" s="38" t="s">
        <v>113</v>
      </c>
      <c r="D6" s="86" t="s">
        <v>300</v>
      </c>
      <c r="E6" s="89" t="e">
        <f t="shared" ref="E6:E67" si="0">M6/T6</f>
        <v>#DIV/0!</v>
      </c>
      <c r="F6" s="89" t="e">
        <f t="shared" ref="F6:F67" si="1">N6/U6</f>
        <v>#DIV/0!</v>
      </c>
      <c r="G6" s="89" t="e">
        <f t="shared" ref="G6:G67" si="2">O6/V6</f>
        <v>#DIV/0!</v>
      </c>
      <c r="H6" s="370" t="e">
        <f t="shared" ref="H6:H28" si="3">P6/W6</f>
        <v>#DIV/0!</v>
      </c>
      <c r="I6" s="346" t="e">
        <f t="shared" ref="I6:I69" si="4">Q6/X6</f>
        <v>#DIV/0!</v>
      </c>
      <c r="J6" s="33"/>
      <c r="K6" s="27">
        <v>1280</v>
      </c>
      <c r="L6" s="145" t="str">
        <f>VLOOKUP($K6,Riclassificazioni!$A:$J,2)</f>
        <v>NET_INC_H</v>
      </c>
      <c r="M6" s="52">
        <f>VLOOKUP($K6,Riclassificazioni!$A:$J,6)</f>
        <v>0</v>
      </c>
      <c r="N6" s="52">
        <f>VLOOKUP($K6,Riclassificazioni!$A:$J,7)</f>
        <v>0</v>
      </c>
      <c r="O6" s="52">
        <f>VLOOKUP($K6,Riclassificazioni!$A:$J,8)</f>
        <v>0</v>
      </c>
      <c r="P6" s="52">
        <f>VLOOKUP($K6,Riclassificazioni!$A:$J,9)</f>
        <v>0</v>
      </c>
      <c r="Q6" s="52">
        <f>VLOOKUP($K6,Riclassificazioni!$A:$J,10)</f>
        <v>0</v>
      </c>
      <c r="R6" s="27">
        <v>690</v>
      </c>
      <c r="S6" s="330" t="str">
        <f>VLOOKUP($R6,Riclassificazioni!$A:$J,2)</f>
        <v>EQ_SHARE_H</v>
      </c>
      <c r="T6" s="58">
        <f>VLOOKUP($R6,Riclassificazioni!$A:$J,6)</f>
        <v>0</v>
      </c>
      <c r="U6" s="58">
        <f>VLOOKUP($R6,Riclassificazioni!$A:$J,7)</f>
        <v>0</v>
      </c>
      <c r="V6" s="58">
        <f>VLOOKUP($R6,Riclassificazioni!$A:$J,8)</f>
        <v>0</v>
      </c>
      <c r="W6" s="59">
        <f>VLOOKUP($R6,Riclassificazioni!$A:$J,9)</f>
        <v>0</v>
      </c>
      <c r="X6" s="59">
        <f>VLOOKUP($R6,Riclassificazioni!$A:$J,10)</f>
        <v>0</v>
      </c>
    </row>
    <row r="7" spans="1:24" ht="15" customHeight="1">
      <c r="A7" s="444"/>
      <c r="B7" s="37" t="s">
        <v>408</v>
      </c>
      <c r="C7" s="38" t="s">
        <v>114</v>
      </c>
      <c r="D7" s="86" t="s">
        <v>412</v>
      </c>
      <c r="E7" s="89" t="e">
        <f t="shared" si="0"/>
        <v>#DIV/0!</v>
      </c>
      <c r="F7" s="89" t="e">
        <f t="shared" si="1"/>
        <v>#DIV/0!</v>
      </c>
      <c r="G7" s="89" t="e">
        <f t="shared" si="2"/>
        <v>#DIV/0!</v>
      </c>
      <c r="H7" s="370" t="e">
        <f t="shared" si="3"/>
        <v>#DIV/0!</v>
      </c>
      <c r="I7" s="346" t="e">
        <f t="shared" si="4"/>
        <v>#DIV/0!</v>
      </c>
      <c r="J7" s="33"/>
      <c r="K7" s="27">
        <v>1290</v>
      </c>
      <c r="L7" s="145" t="str">
        <f>VLOOKUP($K7,Riclassificazioni!$A:$J,2)</f>
        <v>NET_INC_NCI</v>
      </c>
      <c r="M7" s="52">
        <f>VLOOKUP($K7,Riclassificazioni!$A:$J,6)</f>
        <v>0</v>
      </c>
      <c r="N7" s="52">
        <f>VLOOKUP($K7,Riclassificazioni!$A:$J,7)</f>
        <v>0</v>
      </c>
      <c r="O7" s="52">
        <f>VLOOKUP($K7,Riclassificazioni!$A:$J,8)</f>
        <v>0</v>
      </c>
      <c r="P7" s="52">
        <f>VLOOKUP($K7,Riclassificazioni!$A:$J,9)</f>
        <v>0</v>
      </c>
      <c r="Q7" s="52">
        <f>VLOOKUP($K7,Riclassificazioni!$A:$J,10)</f>
        <v>0</v>
      </c>
      <c r="R7" s="27">
        <v>700</v>
      </c>
      <c r="S7" s="330" t="str">
        <f>VLOOKUP($R7,Riclassificazioni!$A:$J,2)</f>
        <v>EQ_SHARE_NCI</v>
      </c>
      <c r="T7" s="58">
        <f>VLOOKUP($R7,Riclassificazioni!$A:$J,6)</f>
        <v>0</v>
      </c>
      <c r="U7" s="58">
        <f>VLOOKUP($R7,Riclassificazioni!$A:$J,7)</f>
        <v>0</v>
      </c>
      <c r="V7" s="58">
        <f>VLOOKUP($R7,Riclassificazioni!$A:$J,8)</f>
        <v>0</v>
      </c>
      <c r="W7" s="59">
        <f>VLOOKUP($R7,Riclassificazioni!$A:$J,9)</f>
        <v>0</v>
      </c>
      <c r="X7" s="59">
        <f>VLOOKUP($R7,Riclassificazioni!$A:$J,10)</f>
        <v>0</v>
      </c>
    </row>
    <row r="8" spans="1:24" ht="15" customHeight="1">
      <c r="A8" s="444"/>
      <c r="B8" s="37" t="s">
        <v>411</v>
      </c>
      <c r="C8" s="38" t="s">
        <v>115</v>
      </c>
      <c r="D8" s="86" t="s">
        <v>409</v>
      </c>
      <c r="E8" s="89" t="e">
        <f t="shared" si="0"/>
        <v>#DIV/0!</v>
      </c>
      <c r="F8" s="89" t="e">
        <f t="shared" si="1"/>
        <v>#DIV/0!</v>
      </c>
      <c r="G8" s="89" t="e">
        <f t="shared" si="2"/>
        <v>#DIV/0!</v>
      </c>
      <c r="H8" s="370" t="e">
        <f t="shared" si="3"/>
        <v>#DIV/0!</v>
      </c>
      <c r="I8" s="346" t="e">
        <f t="shared" si="4"/>
        <v>#DIV/0!</v>
      </c>
      <c r="J8" s="33"/>
      <c r="K8" s="27">
        <v>1160</v>
      </c>
      <c r="L8" s="145" t="str">
        <f>VLOOKUP($K8,Riclassificazioni!$A:$J,2)</f>
        <v>OP_INC</v>
      </c>
      <c r="M8" s="52">
        <f>VLOOKUP($K8,Riclassificazioni!$A:$J,6)</f>
        <v>0</v>
      </c>
      <c r="N8" s="52">
        <f>VLOOKUP($K8,Riclassificazioni!$A:$J,7)</f>
        <v>0</v>
      </c>
      <c r="O8" s="52">
        <f>VLOOKUP($K8,Riclassificazioni!$A:$J,8)</f>
        <v>0</v>
      </c>
      <c r="P8" s="52">
        <f>VLOOKUP($K8,Riclassificazioni!$A:$J,9)</f>
        <v>0</v>
      </c>
      <c r="Q8" s="52">
        <f>VLOOKUP($K8,Riclassificazioni!$A:$J,10)</f>
        <v>0</v>
      </c>
      <c r="R8" s="27">
        <v>1440</v>
      </c>
      <c r="S8" s="330" t="str">
        <f>VLOOKUP($R8,Riclassificazioni!$A:$J,2)</f>
        <v>OP_ASSET</v>
      </c>
      <c r="T8" s="58">
        <f>VLOOKUP($R8,Riclassificazioni!$A:$J,6)</f>
        <v>0</v>
      </c>
      <c r="U8" s="58">
        <f>VLOOKUP($R8,Riclassificazioni!$A:$J,7)</f>
        <v>0</v>
      </c>
      <c r="V8" s="58">
        <f>VLOOKUP($R8,Riclassificazioni!$A:$J,8)</f>
        <v>0</v>
      </c>
      <c r="W8" s="59">
        <f>VLOOKUP($R8,Riclassificazioni!$A:$J,9)</f>
        <v>0</v>
      </c>
      <c r="X8" s="59">
        <f>VLOOKUP($R8,Riclassificazioni!$A:$J,10)</f>
        <v>0</v>
      </c>
    </row>
    <row r="9" spans="1:24" ht="15">
      <c r="A9" s="444"/>
      <c r="B9" s="37" t="s">
        <v>518</v>
      </c>
      <c r="C9" s="38" t="s">
        <v>282</v>
      </c>
      <c r="D9" s="86" t="s">
        <v>449</v>
      </c>
      <c r="E9" s="89" t="e">
        <f t="shared" si="0"/>
        <v>#DIV/0!</v>
      </c>
      <c r="F9" s="89" t="e">
        <f t="shared" si="1"/>
        <v>#DIV/0!</v>
      </c>
      <c r="G9" s="89" t="e">
        <f t="shared" si="2"/>
        <v>#DIV/0!</v>
      </c>
      <c r="H9" s="370" t="e">
        <f t="shared" si="3"/>
        <v>#DIV/0!</v>
      </c>
      <c r="I9" s="346" t="e">
        <f t="shared" si="4"/>
        <v>#DIV/0!</v>
      </c>
      <c r="J9" s="33"/>
      <c r="K9" s="27">
        <v>1440</v>
      </c>
      <c r="L9" s="145" t="str">
        <f>VLOOKUP($K9,Riclassificazioni!$A:$J,2)</f>
        <v>OP_ASSET</v>
      </c>
      <c r="M9" s="52">
        <f>VLOOKUP($K9,Riclassificazioni!$A:$J,6)</f>
        <v>0</v>
      </c>
      <c r="N9" s="52">
        <f>VLOOKUP($K9,Riclassificazioni!$A:$J,7)</f>
        <v>0</v>
      </c>
      <c r="O9" s="52">
        <f>VLOOKUP($K9,Riclassificazioni!$A:$J,8)</f>
        <v>0</v>
      </c>
      <c r="P9" s="52">
        <f>VLOOKUP($K9,Riclassificazioni!$A:$J,9)</f>
        <v>0</v>
      </c>
      <c r="Q9" s="52">
        <f>VLOOKUP($K9,Riclassificazioni!$A:$J,10)</f>
        <v>0</v>
      </c>
      <c r="R9" s="27">
        <v>610</v>
      </c>
      <c r="S9" s="330" t="str">
        <f>VLOOKUP($R9,Riclassificazioni!$A:$J,2)</f>
        <v>TOT_ASSET</v>
      </c>
      <c r="T9" s="58">
        <f>VLOOKUP($R9,Riclassificazioni!$A:$J,6)</f>
        <v>0</v>
      </c>
      <c r="U9" s="58">
        <f>VLOOKUP($R9,Riclassificazioni!$A:$J,7)</f>
        <v>0</v>
      </c>
      <c r="V9" s="58">
        <f>VLOOKUP($R9,Riclassificazioni!$A:$J,8)</f>
        <v>0</v>
      </c>
      <c r="W9" s="59">
        <f>VLOOKUP($R9,Riclassificazioni!$A:$J,9)</f>
        <v>0</v>
      </c>
      <c r="X9" s="59">
        <f>VLOOKUP($R9,Riclassificazioni!$A:$J,10)</f>
        <v>0</v>
      </c>
    </row>
    <row r="10" spans="1:24" ht="15">
      <c r="A10" s="444"/>
      <c r="B10" s="37" t="s">
        <v>519</v>
      </c>
      <c r="C10" s="38" t="s">
        <v>116</v>
      </c>
      <c r="D10" s="86" t="s">
        <v>450</v>
      </c>
      <c r="E10" s="89" t="e">
        <f t="shared" si="0"/>
        <v>#DIV/0!</v>
      </c>
      <c r="F10" s="89" t="e">
        <f t="shared" si="1"/>
        <v>#DIV/0!</v>
      </c>
      <c r="G10" s="89" t="e">
        <f t="shared" si="2"/>
        <v>#DIV/0!</v>
      </c>
      <c r="H10" s="370" t="e">
        <f t="shared" si="3"/>
        <v>#DIV/0!</v>
      </c>
      <c r="I10" s="346" t="e">
        <f t="shared" si="4"/>
        <v>#DIV/0!</v>
      </c>
      <c r="J10" s="33"/>
      <c r="K10" s="27">
        <v>1270</v>
      </c>
      <c r="L10" s="145" t="str">
        <f>VLOOKUP($K10,Riclassificazioni!$A:$J,2)</f>
        <v>NET_INC</v>
      </c>
      <c r="M10" s="52">
        <f>VLOOKUP($K10,Riclassificazioni!$A:$J,6)</f>
        <v>0</v>
      </c>
      <c r="N10" s="52">
        <f>VLOOKUP($K10,Riclassificazioni!$A:$J,7)</f>
        <v>0</v>
      </c>
      <c r="O10" s="52">
        <f>VLOOKUP($K10,Riclassificazioni!$A:$J,8)</f>
        <v>0</v>
      </c>
      <c r="P10" s="52">
        <f>VLOOKUP($K10,Riclassificazioni!$A:$J,9)</f>
        <v>0</v>
      </c>
      <c r="Q10" s="52">
        <f>VLOOKUP($K10,Riclassificazioni!$A:$J,10)</f>
        <v>0</v>
      </c>
      <c r="R10" s="27">
        <v>1160</v>
      </c>
      <c r="S10" s="330" t="str">
        <f>VLOOKUP($R10,Riclassificazioni!$A:$J,2)</f>
        <v>OP_INC</v>
      </c>
      <c r="T10" s="58">
        <f>VLOOKUP($R10,Riclassificazioni!$A:$J,6)</f>
        <v>0</v>
      </c>
      <c r="U10" s="58">
        <f>VLOOKUP($R10,Riclassificazioni!$A:$J,7)</f>
        <v>0</v>
      </c>
      <c r="V10" s="58">
        <f>VLOOKUP($R10,Riclassificazioni!$A:$J,8)</f>
        <v>0</v>
      </c>
      <c r="W10" s="59">
        <f>VLOOKUP($R10,Riclassificazioni!$A:$J,9)</f>
        <v>0</v>
      </c>
      <c r="X10" s="59">
        <f>VLOOKUP($R10,Riclassificazioni!$A:$J,10)</f>
        <v>0</v>
      </c>
    </row>
    <row r="11" spans="1:24" ht="15">
      <c r="A11" s="444"/>
      <c r="B11" s="37" t="s">
        <v>124</v>
      </c>
      <c r="C11" s="38" t="s">
        <v>117</v>
      </c>
      <c r="D11" s="86" t="s">
        <v>451</v>
      </c>
      <c r="E11" s="89" t="e">
        <f t="shared" si="0"/>
        <v>#DIV/0!</v>
      </c>
      <c r="F11" s="89" t="e">
        <f t="shared" si="1"/>
        <v>#DIV/0!</v>
      </c>
      <c r="G11" s="89" t="e">
        <f t="shared" si="2"/>
        <v>#DIV/0!</v>
      </c>
      <c r="H11" s="370" t="e">
        <f t="shared" si="3"/>
        <v>#DIV/0!</v>
      </c>
      <c r="I11" s="346" t="e">
        <f t="shared" si="4"/>
        <v>#DIV/0!</v>
      </c>
      <c r="J11" s="33"/>
      <c r="K11" s="27">
        <v>610</v>
      </c>
      <c r="L11" s="145" t="str">
        <f>VLOOKUP($K11,Riclassificazioni!$A:$J,2)</f>
        <v>TOT_ASSET</v>
      </c>
      <c r="M11" s="52">
        <f>VLOOKUP($K11,Riclassificazioni!$A:$J,6)</f>
        <v>0</v>
      </c>
      <c r="N11" s="52">
        <f>VLOOKUP($K11,Riclassificazioni!$A:$J,7)</f>
        <v>0</v>
      </c>
      <c r="O11" s="52">
        <f>VLOOKUP($K11,Riclassificazioni!$A:$J,8)</f>
        <v>0</v>
      </c>
      <c r="P11" s="52">
        <f>VLOOKUP($K11,Riclassificazioni!$A:$J,9)</f>
        <v>0</v>
      </c>
      <c r="Q11" s="52">
        <f>VLOOKUP($K11,Riclassificazioni!$A:$J,10)</f>
        <v>0</v>
      </c>
      <c r="R11" s="27">
        <v>680</v>
      </c>
      <c r="S11" s="330" t="str">
        <f>VLOOKUP($R11,Riclassificazioni!$A:$J,2)</f>
        <v>EQ_SHARE</v>
      </c>
      <c r="T11" s="58">
        <f>VLOOKUP($R11,Riclassificazioni!$A:$J,6)</f>
        <v>0</v>
      </c>
      <c r="U11" s="58">
        <f>VLOOKUP($R11,Riclassificazioni!$A:$J,7)</f>
        <v>0</v>
      </c>
      <c r="V11" s="58">
        <f>VLOOKUP($R11,Riclassificazioni!$A:$J,8)</f>
        <v>0</v>
      </c>
      <c r="W11" s="59">
        <f>VLOOKUP($R11,Riclassificazioni!$A:$J,9)</f>
        <v>0</v>
      </c>
      <c r="X11" s="59">
        <f>VLOOKUP($R11,Riclassificazioni!$A:$J,10)</f>
        <v>0</v>
      </c>
    </row>
    <row r="12" spans="1:24" ht="15">
      <c r="A12" s="444"/>
      <c r="B12" s="37" t="s">
        <v>520</v>
      </c>
      <c r="C12" s="38" t="s">
        <v>283</v>
      </c>
      <c r="D12" s="86" t="s">
        <v>452</v>
      </c>
      <c r="E12" s="89" t="e">
        <f t="shared" si="0"/>
        <v>#DIV/0!</v>
      </c>
      <c r="F12" s="89" t="e">
        <f t="shared" si="1"/>
        <v>#DIV/0!</v>
      </c>
      <c r="G12" s="89" t="e">
        <f t="shared" si="2"/>
        <v>#DIV/0!</v>
      </c>
      <c r="H12" s="370" t="e">
        <f t="shared" si="3"/>
        <v>#DIV/0!</v>
      </c>
      <c r="I12" s="346" t="e">
        <f t="shared" si="4"/>
        <v>#DIV/0!</v>
      </c>
      <c r="J12" s="33"/>
      <c r="K12" s="27">
        <v>1030</v>
      </c>
      <c r="L12" s="145" t="str">
        <f>VLOOKUP($K12,Riclassificazioni!$A:$J,2)</f>
        <v>TOT_OP_REV</v>
      </c>
      <c r="M12" s="52">
        <f>VLOOKUP($K12,Riclassificazioni!$A:$J,6)</f>
        <v>0</v>
      </c>
      <c r="N12" s="52">
        <f>VLOOKUP($K12,Riclassificazioni!$A:$J,7)</f>
        <v>0</v>
      </c>
      <c r="O12" s="52">
        <f>VLOOKUP($K12,Riclassificazioni!$A:$J,8)</f>
        <v>0</v>
      </c>
      <c r="P12" s="52">
        <f>VLOOKUP($K12,Riclassificazioni!$A:$J,9)</f>
        <v>0</v>
      </c>
      <c r="Q12" s="52">
        <f>VLOOKUP($K12,Riclassificazioni!$A:$J,10)</f>
        <v>0</v>
      </c>
      <c r="R12" s="27">
        <v>1440</v>
      </c>
      <c r="S12" s="330" t="str">
        <f>VLOOKUP($R12,Riclassificazioni!$A:$J,2)</f>
        <v>OP_ASSET</v>
      </c>
      <c r="T12" s="58">
        <f>VLOOKUP($R12,Riclassificazioni!$A:$J,6)</f>
        <v>0</v>
      </c>
      <c r="U12" s="58">
        <f>VLOOKUP($R12,Riclassificazioni!$A:$J,7)</f>
        <v>0</v>
      </c>
      <c r="V12" s="58">
        <f>VLOOKUP($R12,Riclassificazioni!$A:$J,8)</f>
        <v>0</v>
      </c>
      <c r="W12" s="59">
        <f>VLOOKUP($R12,Riclassificazioni!$A:$J,9)</f>
        <v>0</v>
      </c>
      <c r="X12" s="59">
        <f>VLOOKUP($R12,Riclassificazioni!$A:$J,10)</f>
        <v>0</v>
      </c>
    </row>
    <row r="13" spans="1:24" ht="15">
      <c r="A13" s="444"/>
      <c r="B13" s="37" t="s">
        <v>521</v>
      </c>
      <c r="C13" s="38" t="s">
        <v>118</v>
      </c>
      <c r="D13" s="86" t="s">
        <v>453</v>
      </c>
      <c r="E13" s="89" t="e">
        <f t="shared" si="0"/>
        <v>#DIV/0!</v>
      </c>
      <c r="F13" s="89" t="e">
        <f t="shared" si="1"/>
        <v>#DIV/0!</v>
      </c>
      <c r="G13" s="89" t="e">
        <f t="shared" si="2"/>
        <v>#DIV/0!</v>
      </c>
      <c r="H13" s="370" t="e">
        <f t="shared" si="3"/>
        <v>#DIV/0!</v>
      </c>
      <c r="I13" s="346" t="e">
        <f t="shared" si="4"/>
        <v>#DIV/0!</v>
      </c>
      <c r="J13" s="33"/>
      <c r="K13" s="27">
        <v>1570</v>
      </c>
      <c r="L13" s="145" t="str">
        <f>VLOOKUP($K13,Riclassificazioni!$A:$J,2)</f>
        <v>TOT_REVENUE</v>
      </c>
      <c r="M13" s="52">
        <f>VLOOKUP($K13,Riclassificazioni!$A:$J,6)</f>
        <v>0</v>
      </c>
      <c r="N13" s="52">
        <f>VLOOKUP($K13,Riclassificazioni!$A:$J,7)</f>
        <v>0</v>
      </c>
      <c r="O13" s="52">
        <f>VLOOKUP($K13,Riclassificazioni!$A:$J,8)</f>
        <v>0</v>
      </c>
      <c r="P13" s="52">
        <f>VLOOKUP($K13,Riclassificazioni!$A:$J,9)</f>
        <v>0</v>
      </c>
      <c r="Q13" s="52">
        <f>VLOOKUP($K13,Riclassificazioni!$A:$J,10)</f>
        <v>0</v>
      </c>
      <c r="R13" s="27">
        <v>610</v>
      </c>
      <c r="S13" s="330" t="str">
        <f>VLOOKUP($R13,Riclassificazioni!$A:$J,2)</f>
        <v>TOT_ASSET</v>
      </c>
      <c r="T13" s="58">
        <f>VLOOKUP($R13,Riclassificazioni!$A:$J,6)</f>
        <v>0</v>
      </c>
      <c r="U13" s="58">
        <f>VLOOKUP($R13,Riclassificazioni!$A:$J,7)</f>
        <v>0</v>
      </c>
      <c r="V13" s="58">
        <f>VLOOKUP($R13,Riclassificazioni!$A:$J,8)</f>
        <v>0</v>
      </c>
      <c r="W13" s="59">
        <f>VLOOKUP($R13,Riclassificazioni!$A:$J,9)</f>
        <v>0</v>
      </c>
      <c r="X13" s="59">
        <f>VLOOKUP($R13,Riclassificazioni!$A:$J,10)</f>
        <v>0</v>
      </c>
    </row>
    <row r="14" spans="1:24" ht="15">
      <c r="A14" s="444"/>
      <c r="B14" s="37" t="s">
        <v>119</v>
      </c>
      <c r="C14" s="38" t="s">
        <v>119</v>
      </c>
      <c r="D14" s="86" t="s">
        <v>454</v>
      </c>
      <c r="E14" s="89" t="e">
        <f t="shared" si="0"/>
        <v>#DIV/0!</v>
      </c>
      <c r="F14" s="89" t="e">
        <f t="shared" si="1"/>
        <v>#DIV/0!</v>
      </c>
      <c r="G14" s="89" t="e">
        <f t="shared" si="2"/>
        <v>#DIV/0!</v>
      </c>
      <c r="H14" s="370" t="e">
        <f t="shared" si="3"/>
        <v>#DIV/0!</v>
      </c>
      <c r="I14" s="346" t="e">
        <f t="shared" si="4"/>
        <v>#DIV/0!</v>
      </c>
      <c r="J14" s="33"/>
      <c r="K14" s="27">
        <v>1160</v>
      </c>
      <c r="L14" s="145" t="str">
        <f>VLOOKUP($K14,Riclassificazioni!$A:$J,2)</f>
        <v>OP_INC</v>
      </c>
      <c r="M14" s="52">
        <f>VLOOKUP($K14,Riclassificazioni!$A:$J,6)</f>
        <v>0</v>
      </c>
      <c r="N14" s="52">
        <f>VLOOKUP($K14,Riclassificazioni!$A:$J,7)</f>
        <v>0</v>
      </c>
      <c r="O14" s="52">
        <f>VLOOKUP($K14,Riclassificazioni!$A:$J,8)</f>
        <v>0</v>
      </c>
      <c r="P14" s="52">
        <f>VLOOKUP($K14,Riclassificazioni!$A:$J,9)</f>
        <v>0</v>
      </c>
      <c r="Q14" s="52">
        <f>VLOOKUP($K14,Riclassificazioni!$A:$J,10)</f>
        <v>0</v>
      </c>
      <c r="R14" s="27">
        <v>1030</v>
      </c>
      <c r="S14" s="330" t="str">
        <f>VLOOKUP($R14,Riclassificazioni!$A:$J,2)</f>
        <v>TOT_OP_REV</v>
      </c>
      <c r="T14" s="58">
        <f>VLOOKUP($R14,Riclassificazioni!$A:$J,6)</f>
        <v>0</v>
      </c>
      <c r="U14" s="58">
        <f>VLOOKUP($R14,Riclassificazioni!$A:$J,7)</f>
        <v>0</v>
      </c>
      <c r="V14" s="58">
        <f>VLOOKUP($R14,Riclassificazioni!$A:$J,8)</f>
        <v>0</v>
      </c>
      <c r="W14" s="59">
        <f>VLOOKUP($R14,Riclassificazioni!$A:$J,9)</f>
        <v>0</v>
      </c>
      <c r="X14" s="59">
        <f>VLOOKUP($R14,Riclassificazioni!$A:$J,10)</f>
        <v>0</v>
      </c>
    </row>
    <row r="15" spans="1:24" ht="15">
      <c r="A15" s="444"/>
      <c r="B15" s="37" t="s">
        <v>120</v>
      </c>
      <c r="C15" s="38" t="s">
        <v>120</v>
      </c>
      <c r="D15" s="86" t="s">
        <v>455</v>
      </c>
      <c r="E15" s="89" t="e">
        <f t="shared" si="0"/>
        <v>#DIV/0!</v>
      </c>
      <c r="F15" s="89" t="e">
        <f t="shared" si="1"/>
        <v>#DIV/0!</v>
      </c>
      <c r="G15" s="89" t="e">
        <f t="shared" si="2"/>
        <v>#DIV/0!</v>
      </c>
      <c r="H15" s="370" t="e">
        <f t="shared" si="3"/>
        <v>#DIV/0!</v>
      </c>
      <c r="I15" s="346" t="e">
        <f t="shared" si="4"/>
        <v>#DIV/0!</v>
      </c>
      <c r="J15" s="33"/>
      <c r="K15" s="27">
        <v>1590</v>
      </c>
      <c r="L15" s="145" t="str">
        <f>VLOOKUP($K15,Riclassificazioni!$A:$J,2)</f>
        <v xml:space="preserve">EBIT  </v>
      </c>
      <c r="M15" s="52">
        <f>VLOOKUP($K15,Riclassificazioni!$A:$J,6)</f>
        <v>0</v>
      </c>
      <c r="N15" s="52">
        <f>VLOOKUP($K15,Riclassificazioni!$A:$J,7)</f>
        <v>0</v>
      </c>
      <c r="O15" s="52">
        <f>VLOOKUP($K15,Riclassificazioni!$A:$J,8)</f>
        <v>0</v>
      </c>
      <c r="P15" s="52">
        <f>VLOOKUP($K15,Riclassificazioni!$A:$J,9)</f>
        <v>0</v>
      </c>
      <c r="Q15" s="52">
        <f>VLOOKUP($K15,Riclassificazioni!$A:$J,10)</f>
        <v>0</v>
      </c>
      <c r="R15" s="27">
        <v>610</v>
      </c>
      <c r="S15" s="330" t="str">
        <f>VLOOKUP($R15,Riclassificazioni!$A:$J,2)</f>
        <v>TOT_ASSET</v>
      </c>
      <c r="T15" s="58">
        <f>VLOOKUP($R15,Riclassificazioni!$A:$J,6)</f>
        <v>0</v>
      </c>
      <c r="U15" s="58">
        <f>VLOOKUP($R15,Riclassificazioni!$A:$J,7)</f>
        <v>0</v>
      </c>
      <c r="V15" s="58">
        <f>VLOOKUP($R15,Riclassificazioni!$A:$J,8)</f>
        <v>0</v>
      </c>
      <c r="W15" s="59">
        <f>VLOOKUP($R15,Riclassificazioni!$A:$J,9)</f>
        <v>0</v>
      </c>
      <c r="X15" s="59">
        <f>VLOOKUP($R15,Riclassificazioni!$A:$J,10)</f>
        <v>0</v>
      </c>
    </row>
    <row r="16" spans="1:24" ht="15">
      <c r="A16" s="444"/>
      <c r="B16" s="37" t="s">
        <v>121</v>
      </c>
      <c r="C16" s="38" t="s">
        <v>121</v>
      </c>
      <c r="D16" s="86" t="s">
        <v>639</v>
      </c>
      <c r="E16" s="89" t="e">
        <f t="shared" si="0"/>
        <v>#DIV/0!</v>
      </c>
      <c r="F16" s="89" t="e">
        <f t="shared" si="1"/>
        <v>#DIV/0!</v>
      </c>
      <c r="G16" s="89" t="e">
        <f t="shared" si="2"/>
        <v>#DIV/0!</v>
      </c>
      <c r="H16" s="370" t="e">
        <f t="shared" si="3"/>
        <v>#DIV/0!</v>
      </c>
      <c r="I16" s="346" t="e">
        <f t="shared" si="4"/>
        <v>#DIV/0!</v>
      </c>
      <c r="J16" s="33"/>
      <c r="K16" s="27">
        <v>1590</v>
      </c>
      <c r="L16" s="145" t="str">
        <f>VLOOKUP($K16,Riclassificazioni!$A:$J,2)</f>
        <v xml:space="preserve">EBIT  </v>
      </c>
      <c r="M16" s="52">
        <f>VLOOKUP($K16,Riclassificazioni!$A:$J,6)</f>
        <v>0</v>
      </c>
      <c r="N16" s="52">
        <f>VLOOKUP($K16,Riclassificazioni!$A:$J,7)</f>
        <v>0</v>
      </c>
      <c r="O16" s="52">
        <f>VLOOKUP($K16,Riclassificazioni!$A:$J,8)</f>
        <v>0</v>
      </c>
      <c r="P16" s="52">
        <f>VLOOKUP($K16,Riclassificazioni!$A:$J,9)</f>
        <v>0</v>
      </c>
      <c r="Q16" s="52">
        <f>VLOOKUP($K16,Riclassificazioni!$A:$J,10)</f>
        <v>0</v>
      </c>
      <c r="R16" s="27">
        <v>1510</v>
      </c>
      <c r="S16" s="330" t="str">
        <f>VLOOKUP($R16,Riclassificazioni!$A:$J,2)</f>
        <v>ASSET_NETWORKLIAB</v>
      </c>
      <c r="T16" s="58">
        <f>VLOOKUP($R16,Riclassificazioni!$A:$J,6)</f>
        <v>0</v>
      </c>
      <c r="U16" s="58">
        <f>VLOOKUP($R16,Riclassificazioni!$A:$J,7)</f>
        <v>0</v>
      </c>
      <c r="V16" s="58">
        <f>VLOOKUP($R16,Riclassificazioni!$A:$J,8)</f>
        <v>0</v>
      </c>
      <c r="W16" s="59">
        <f>VLOOKUP($R16,Riclassificazioni!$A:$J,9)</f>
        <v>0</v>
      </c>
      <c r="X16" s="59">
        <f>VLOOKUP($R16,Riclassificazioni!$A:$J,10)</f>
        <v>0</v>
      </c>
    </row>
    <row r="17" spans="1:24" ht="15">
      <c r="A17" s="444"/>
      <c r="B17" s="37" t="s">
        <v>122</v>
      </c>
      <c r="C17" s="38" t="s">
        <v>122</v>
      </c>
      <c r="D17" s="86" t="s">
        <v>640</v>
      </c>
      <c r="E17" s="89" t="e">
        <f t="shared" si="0"/>
        <v>#DIV/0!</v>
      </c>
      <c r="F17" s="89" t="e">
        <f t="shared" si="1"/>
        <v>#DIV/0!</v>
      </c>
      <c r="G17" s="89" t="e">
        <f t="shared" si="2"/>
        <v>#DIV/0!</v>
      </c>
      <c r="H17" s="370" t="e">
        <f t="shared" si="3"/>
        <v>#DIV/0!</v>
      </c>
      <c r="I17" s="346" t="e">
        <f t="shared" si="4"/>
        <v>#DIV/0!</v>
      </c>
      <c r="J17" s="33"/>
      <c r="K17" s="27">
        <v>1270</v>
      </c>
      <c r="L17" s="145" t="str">
        <f>VLOOKUP($K17,Riclassificazioni!$A:$J,2)</f>
        <v>NET_INC</v>
      </c>
      <c r="M17" s="52">
        <f>VLOOKUP($K17,Riclassificazioni!$A:$J,6)</f>
        <v>0</v>
      </c>
      <c r="N17" s="52">
        <f>VLOOKUP($K17,Riclassificazioni!$A:$J,7)</f>
        <v>0</v>
      </c>
      <c r="O17" s="52">
        <f>VLOOKUP($K17,Riclassificazioni!$A:$J,8)</f>
        <v>0</v>
      </c>
      <c r="P17" s="52">
        <f>VLOOKUP($K17,Riclassificazioni!$A:$J,9)</f>
        <v>0</v>
      </c>
      <c r="Q17" s="52">
        <f>VLOOKUP($K17,Riclassificazioni!$A:$J,10)</f>
        <v>0</v>
      </c>
      <c r="R17" s="27">
        <v>930</v>
      </c>
      <c r="S17" s="330" t="str">
        <f>VLOOKUP($R17,Riclassificazioni!$A:$J,2)</f>
        <v>AVG_TOT_ASSET</v>
      </c>
      <c r="T17" s="58">
        <f>VLOOKUP($R17,Riclassificazioni!$A:$J,6)</f>
        <v>0</v>
      </c>
      <c r="U17" s="58">
        <f>VLOOKUP($R17,Riclassificazioni!$A:$J,7)</f>
        <v>0</v>
      </c>
      <c r="V17" s="58">
        <f>VLOOKUP($R17,Riclassificazioni!$A:$J,8)</f>
        <v>0</v>
      </c>
      <c r="W17" s="59">
        <f>VLOOKUP($R17,Riclassificazioni!$A:$J,9)</f>
        <v>0</v>
      </c>
      <c r="X17" s="59">
        <f>VLOOKUP($R17,Riclassificazioni!$A:$J,10)</f>
        <v>0</v>
      </c>
    </row>
    <row r="18" spans="1:24" ht="16" thickBot="1">
      <c r="A18" s="445"/>
      <c r="B18" s="39" t="s">
        <v>522</v>
      </c>
      <c r="C18" s="40" t="s">
        <v>123</v>
      </c>
      <c r="D18" s="87" t="s">
        <v>456</v>
      </c>
      <c r="E18" s="90" t="e">
        <f t="shared" si="0"/>
        <v>#DIV/0!</v>
      </c>
      <c r="F18" s="90" t="e">
        <f t="shared" si="1"/>
        <v>#DIV/0!</v>
      </c>
      <c r="G18" s="90" t="e">
        <f t="shared" si="2"/>
        <v>#DIV/0!</v>
      </c>
      <c r="H18" s="371" t="e">
        <f t="shared" si="3"/>
        <v>#DIV/0!</v>
      </c>
      <c r="I18" s="347" t="e">
        <f t="shared" si="4"/>
        <v>#DIV/0!</v>
      </c>
      <c r="J18" s="33"/>
      <c r="K18" s="28">
        <v>1160</v>
      </c>
      <c r="L18" s="146" t="str">
        <f>VLOOKUP($K18,Riclassificazioni!$A:$J,2)</f>
        <v>OP_INC</v>
      </c>
      <c r="M18" s="53">
        <f>VLOOKUP($K18,Riclassificazioni!$A:$J,6)</f>
        <v>0</v>
      </c>
      <c r="N18" s="53">
        <f>VLOOKUP($K18,Riclassificazioni!$A:$J,7)</f>
        <v>0</v>
      </c>
      <c r="O18" s="53">
        <f>VLOOKUP($K18,Riclassificazioni!$A:$J,8)</f>
        <v>0</v>
      </c>
      <c r="P18" s="53">
        <f>VLOOKUP($K18,Riclassificazioni!$A:$J,9)</f>
        <v>0</v>
      </c>
      <c r="Q18" s="53">
        <f>VLOOKUP($K18,Riclassificazioni!$A:$J,10)</f>
        <v>0</v>
      </c>
      <c r="R18" s="28">
        <v>1170</v>
      </c>
      <c r="S18" s="331" t="str">
        <f>VLOOKUP($R18,Riclassificazioni!$A:$J,2)</f>
        <v>FIN_EXP</v>
      </c>
      <c r="T18" s="60">
        <f>VLOOKUP($R18,Riclassificazioni!$A:$J,6)</f>
        <v>0</v>
      </c>
      <c r="U18" s="60">
        <f>VLOOKUP($R18,Riclassificazioni!$A:$J,7)</f>
        <v>0</v>
      </c>
      <c r="V18" s="60">
        <f>VLOOKUP($R18,Riclassificazioni!$A:$J,8)</f>
        <v>0</v>
      </c>
      <c r="W18" s="61">
        <f>VLOOKUP($R18,Riclassificazioni!$A:$J,9)</f>
        <v>0</v>
      </c>
      <c r="X18" s="61">
        <f>VLOOKUP($R18,Riclassificazioni!$A:$J,10)</f>
        <v>0</v>
      </c>
    </row>
    <row r="19" spans="1:24" ht="15">
      <c r="A19" s="440" t="s">
        <v>124</v>
      </c>
      <c r="B19" s="91" t="s">
        <v>125</v>
      </c>
      <c r="C19" s="92" t="s">
        <v>125</v>
      </c>
      <c r="D19" s="93" t="s">
        <v>641</v>
      </c>
      <c r="E19" s="94" t="e">
        <f t="shared" si="0"/>
        <v>#DIV/0!</v>
      </c>
      <c r="F19" s="94" t="e">
        <f t="shared" si="1"/>
        <v>#DIV/0!</v>
      </c>
      <c r="G19" s="94" t="e">
        <f t="shared" si="2"/>
        <v>#DIV/0!</v>
      </c>
      <c r="H19" s="372" t="e">
        <f t="shared" si="3"/>
        <v>#DIV/0!</v>
      </c>
      <c r="I19" s="348" t="e">
        <f t="shared" si="4"/>
        <v>#DIV/0!</v>
      </c>
      <c r="J19" s="33"/>
      <c r="K19" s="26">
        <v>1170</v>
      </c>
      <c r="L19" s="144" t="str">
        <f>VLOOKUP($K19,Riclassificazioni!$A:$J,2)</f>
        <v>FIN_EXP</v>
      </c>
      <c r="M19" s="51">
        <f>VLOOKUP($K19,Riclassificazioni!$A:$J,6)</f>
        <v>0</v>
      </c>
      <c r="N19" s="51">
        <f>VLOOKUP($K19,Riclassificazioni!$A:$J,7)</f>
        <v>0</v>
      </c>
      <c r="O19" s="51">
        <f>VLOOKUP($K19,Riclassificazioni!$A:$J,8)</f>
        <v>0</v>
      </c>
      <c r="P19" s="51">
        <f>VLOOKUP($K19,Riclassificazioni!$A:$J,9)</f>
        <v>0</v>
      </c>
      <c r="Q19" s="51">
        <f>VLOOKUP($K19,Riclassificazioni!$A:$J,10)</f>
        <v>0</v>
      </c>
      <c r="R19" s="26">
        <v>1550</v>
      </c>
      <c r="S19" s="329" t="str">
        <f>VLOOKUP($R19,Riclassificazioni!$A:$J,2)</f>
        <v>FIN_DEB</v>
      </c>
      <c r="T19" s="56">
        <f>VLOOKUP($R19,Riclassificazioni!$A:$J,6)</f>
        <v>0</v>
      </c>
      <c r="U19" s="56">
        <f>VLOOKUP($R19,Riclassificazioni!$A:$J,7)</f>
        <v>0</v>
      </c>
      <c r="V19" s="56">
        <f>VLOOKUP($R19,Riclassificazioni!$A:$J,8)</f>
        <v>0</v>
      </c>
      <c r="W19" s="57">
        <f>VLOOKUP($R19,Riclassificazioni!$A:$J,9)</f>
        <v>0</v>
      </c>
      <c r="X19" s="57">
        <f>VLOOKUP($R19,Riclassificazioni!$A:$J,10)</f>
        <v>0</v>
      </c>
    </row>
    <row r="20" spans="1:24" ht="15">
      <c r="A20" s="441"/>
      <c r="B20" s="95" t="s">
        <v>523</v>
      </c>
      <c r="C20" s="96" t="s">
        <v>279</v>
      </c>
      <c r="D20" s="97" t="s">
        <v>457</v>
      </c>
      <c r="E20" s="98" t="e">
        <f t="shared" si="0"/>
        <v>#DIV/0!</v>
      </c>
      <c r="F20" s="98" t="e">
        <f t="shared" si="1"/>
        <v>#DIV/0!</v>
      </c>
      <c r="G20" s="98" t="e">
        <f t="shared" si="2"/>
        <v>#DIV/0!</v>
      </c>
      <c r="H20" s="373" t="e">
        <f t="shared" si="3"/>
        <v>#DIV/0!</v>
      </c>
      <c r="I20" s="349" t="e">
        <f t="shared" si="4"/>
        <v>#DIV/0!</v>
      </c>
      <c r="J20" s="33"/>
      <c r="K20" s="27">
        <v>690</v>
      </c>
      <c r="L20" s="145" t="str">
        <f>VLOOKUP($K20,Riclassificazioni!$A:$J,2)</f>
        <v>EQ_SHARE_H</v>
      </c>
      <c r="M20" s="52">
        <f>VLOOKUP($K20,Riclassificazioni!$A:$J,6)</f>
        <v>0</v>
      </c>
      <c r="N20" s="52">
        <f>VLOOKUP($K20,Riclassificazioni!$A:$J,7)</f>
        <v>0</v>
      </c>
      <c r="O20" s="52">
        <f>VLOOKUP($K20,Riclassificazioni!$A:$J,8)</f>
        <v>0</v>
      </c>
      <c r="P20" s="52">
        <f>VLOOKUP($K20,Riclassificazioni!$A:$J,9)</f>
        <v>0</v>
      </c>
      <c r="Q20" s="52">
        <f>VLOOKUP($K20,Riclassificazioni!$A:$J,10)</f>
        <v>0</v>
      </c>
      <c r="R20" s="27">
        <v>680</v>
      </c>
      <c r="S20" s="330" t="str">
        <f>VLOOKUP($R20,Riclassificazioni!$A:$J,2)</f>
        <v>EQ_SHARE</v>
      </c>
      <c r="T20" s="58">
        <f>VLOOKUP($R20,Riclassificazioni!$A:$J,6)</f>
        <v>0</v>
      </c>
      <c r="U20" s="58">
        <f>VLOOKUP($R20,Riclassificazioni!$A:$J,7)</f>
        <v>0</v>
      </c>
      <c r="V20" s="58">
        <f>VLOOKUP($R20,Riclassificazioni!$A:$J,8)</f>
        <v>0</v>
      </c>
      <c r="W20" s="59">
        <f>VLOOKUP($R20,Riclassificazioni!$A:$J,9)</f>
        <v>0</v>
      </c>
      <c r="X20" s="59">
        <f>VLOOKUP($R20,Riclassificazioni!$A:$J,10)</f>
        <v>0</v>
      </c>
    </row>
    <row r="21" spans="1:24" ht="15">
      <c r="A21" s="441"/>
      <c r="B21" s="95" t="s">
        <v>524</v>
      </c>
      <c r="C21" s="96" t="s">
        <v>126</v>
      </c>
      <c r="D21" s="97" t="s">
        <v>458</v>
      </c>
      <c r="E21" s="98" t="e">
        <f t="shared" si="0"/>
        <v>#DIV/0!</v>
      </c>
      <c r="F21" s="98" t="e">
        <f t="shared" si="1"/>
        <v>#DIV/0!</v>
      </c>
      <c r="G21" s="98" t="e">
        <f t="shared" si="2"/>
        <v>#DIV/0!</v>
      </c>
      <c r="H21" s="373" t="e">
        <f t="shared" si="3"/>
        <v>#DIV/0!</v>
      </c>
      <c r="I21" s="349" t="e">
        <f t="shared" si="4"/>
        <v>#DIV/0!</v>
      </c>
      <c r="J21" s="33"/>
      <c r="K21" s="27">
        <v>680</v>
      </c>
      <c r="L21" s="145" t="str">
        <f>VLOOKUP($K21,Riclassificazioni!$A:$J,2)</f>
        <v>EQ_SHARE</v>
      </c>
      <c r="M21" s="52">
        <f>VLOOKUP($K21,Riclassificazioni!$A:$J,6)</f>
        <v>0</v>
      </c>
      <c r="N21" s="52">
        <f>VLOOKUP($K21,Riclassificazioni!$A:$J,7)</f>
        <v>0</v>
      </c>
      <c r="O21" s="52">
        <f>VLOOKUP($K21,Riclassificazioni!$A:$J,8)</f>
        <v>0</v>
      </c>
      <c r="P21" s="52">
        <f>VLOOKUP($K21,Riclassificazioni!$A:$J,9)</f>
        <v>0</v>
      </c>
      <c r="Q21" s="52">
        <f>VLOOKUP($K21,Riclassificazioni!$A:$J,10)</f>
        <v>0</v>
      </c>
      <c r="R21" s="27">
        <v>900</v>
      </c>
      <c r="S21" s="330" t="str">
        <f>VLOOKUP($R21,Riclassificazioni!$A:$J,2)</f>
        <v>TOT_EQT_LIAB</v>
      </c>
      <c r="T21" s="58">
        <f>VLOOKUP($R21,Riclassificazioni!$A:$J,6)</f>
        <v>0</v>
      </c>
      <c r="U21" s="58">
        <f>VLOOKUP($R21,Riclassificazioni!$A:$J,7)</f>
        <v>0</v>
      </c>
      <c r="V21" s="58">
        <f>VLOOKUP($R21,Riclassificazioni!$A:$J,8)</f>
        <v>0</v>
      </c>
      <c r="W21" s="59">
        <f>VLOOKUP($R21,Riclassificazioni!$A:$J,9)</f>
        <v>0</v>
      </c>
      <c r="X21" s="59">
        <f>VLOOKUP($R21,Riclassificazioni!$A:$J,10)</f>
        <v>0</v>
      </c>
    </row>
    <row r="22" spans="1:24" ht="15">
      <c r="A22" s="441"/>
      <c r="B22" s="95" t="s">
        <v>525</v>
      </c>
      <c r="C22" s="96" t="s">
        <v>127</v>
      </c>
      <c r="D22" s="97" t="s">
        <v>459</v>
      </c>
      <c r="E22" s="98" t="e">
        <f t="shared" si="0"/>
        <v>#DIV/0!</v>
      </c>
      <c r="F22" s="98" t="e">
        <f t="shared" si="1"/>
        <v>#DIV/0!</v>
      </c>
      <c r="G22" s="98" t="e">
        <f t="shared" si="2"/>
        <v>#DIV/0!</v>
      </c>
      <c r="H22" s="373" t="e">
        <f t="shared" si="3"/>
        <v>#DIV/0!</v>
      </c>
      <c r="I22" s="349" t="e">
        <f t="shared" si="4"/>
        <v>#DIV/0!</v>
      </c>
      <c r="J22" s="33"/>
      <c r="K22" s="27">
        <v>1700</v>
      </c>
      <c r="L22" s="145" t="str">
        <f>VLOOKUP($K22,Riclassificazioni!$A:$J,2)</f>
        <v>TOT_LIAB</v>
      </c>
      <c r="M22" s="52">
        <f>VLOOKUP($K22,Riclassificazioni!$A:$J,6)</f>
        <v>0</v>
      </c>
      <c r="N22" s="52">
        <f>VLOOKUP($K22,Riclassificazioni!$A:$J,7)</f>
        <v>0</v>
      </c>
      <c r="O22" s="52">
        <f>VLOOKUP($K22,Riclassificazioni!$A:$J,8)</f>
        <v>0</v>
      </c>
      <c r="P22" s="52">
        <f>VLOOKUP($K22,Riclassificazioni!$A:$J,9)</f>
        <v>0</v>
      </c>
      <c r="Q22" s="52">
        <f>VLOOKUP($K22,Riclassificazioni!$A:$J,10)</f>
        <v>0</v>
      </c>
      <c r="R22" s="27">
        <v>680</v>
      </c>
      <c r="S22" s="330" t="str">
        <f>VLOOKUP($R22,Riclassificazioni!$A:$J,2)</f>
        <v>EQ_SHARE</v>
      </c>
      <c r="T22" s="58">
        <f>VLOOKUP($R22,Riclassificazioni!$A:$J,6)</f>
        <v>0</v>
      </c>
      <c r="U22" s="58">
        <f>VLOOKUP($R22,Riclassificazioni!$A:$J,7)</f>
        <v>0</v>
      </c>
      <c r="V22" s="58">
        <f>VLOOKUP($R22,Riclassificazioni!$A:$J,8)</f>
        <v>0</v>
      </c>
      <c r="W22" s="59">
        <f>VLOOKUP($R22,Riclassificazioni!$A:$J,9)</f>
        <v>0</v>
      </c>
      <c r="X22" s="59">
        <f>VLOOKUP($R22,Riclassificazioni!$A:$J,10)</f>
        <v>0</v>
      </c>
    </row>
    <row r="23" spans="1:24" ht="15">
      <c r="A23" s="441"/>
      <c r="B23" s="95" t="s">
        <v>526</v>
      </c>
      <c r="C23" s="96" t="s">
        <v>128</v>
      </c>
      <c r="D23" s="97" t="s">
        <v>483</v>
      </c>
      <c r="E23" s="98" t="e">
        <f t="shared" si="0"/>
        <v>#DIV/0!</v>
      </c>
      <c r="F23" s="98" t="e">
        <f t="shared" si="1"/>
        <v>#DIV/0!</v>
      </c>
      <c r="G23" s="98" t="e">
        <f t="shared" si="2"/>
        <v>#DIV/0!</v>
      </c>
      <c r="H23" s="373" t="e">
        <f t="shared" si="3"/>
        <v>#DIV/0!</v>
      </c>
      <c r="I23" s="349" t="e">
        <f t="shared" si="4"/>
        <v>#DIV/0!</v>
      </c>
      <c r="J23" s="33"/>
      <c r="K23" s="27">
        <v>1550</v>
      </c>
      <c r="L23" s="145" t="str">
        <f>VLOOKUP($K23,Riclassificazioni!$A:$J,2)</f>
        <v>FIN_DEB</v>
      </c>
      <c r="M23" s="52">
        <f>VLOOKUP($K23,Riclassificazioni!$A:$J,6)</f>
        <v>0</v>
      </c>
      <c r="N23" s="52">
        <f>VLOOKUP($K23,Riclassificazioni!$A:$J,7)</f>
        <v>0</v>
      </c>
      <c r="O23" s="52">
        <f>VLOOKUP($K23,Riclassificazioni!$A:$J,8)</f>
        <v>0</v>
      </c>
      <c r="P23" s="52">
        <f>VLOOKUP($K23,Riclassificazioni!$A:$J,9)</f>
        <v>0</v>
      </c>
      <c r="Q23" s="52">
        <f>VLOOKUP($K23,Riclassificazioni!$A:$J,10)</f>
        <v>0</v>
      </c>
      <c r="R23" s="27">
        <v>1700</v>
      </c>
      <c r="S23" s="330" t="str">
        <f>VLOOKUP($R23,Riclassificazioni!$A:$J,2)</f>
        <v>TOT_LIAB</v>
      </c>
      <c r="T23" s="58">
        <f>VLOOKUP($R23,Riclassificazioni!$A:$J,6)</f>
        <v>0</v>
      </c>
      <c r="U23" s="58">
        <f>VLOOKUP($R23,Riclassificazioni!$A:$J,7)</f>
        <v>0</v>
      </c>
      <c r="V23" s="58">
        <f>VLOOKUP($R23,Riclassificazioni!$A:$J,8)</f>
        <v>0</v>
      </c>
      <c r="W23" s="59">
        <f>VLOOKUP($R23,Riclassificazioni!$A:$J,9)</f>
        <v>0</v>
      </c>
      <c r="X23" s="59">
        <f>VLOOKUP($R23,Riclassificazioni!$A:$J,10)</f>
        <v>0</v>
      </c>
    </row>
    <row r="24" spans="1:24" ht="16" thickBot="1">
      <c r="A24" s="442"/>
      <c r="B24" s="99" t="s">
        <v>527</v>
      </c>
      <c r="C24" s="100" t="s">
        <v>129</v>
      </c>
      <c r="D24" s="101" t="s">
        <v>484</v>
      </c>
      <c r="E24" s="102" t="e">
        <f t="shared" si="0"/>
        <v>#DIV/0!</v>
      </c>
      <c r="F24" s="102" t="e">
        <f t="shared" si="1"/>
        <v>#DIV/0!</v>
      </c>
      <c r="G24" s="102" t="e">
        <f t="shared" si="2"/>
        <v>#DIV/0!</v>
      </c>
      <c r="H24" s="374" t="e">
        <f t="shared" si="3"/>
        <v>#DIV/0!</v>
      </c>
      <c r="I24" s="350" t="e">
        <f t="shared" si="4"/>
        <v>#DIV/0!</v>
      </c>
      <c r="J24" s="33"/>
      <c r="K24" s="28">
        <v>720</v>
      </c>
      <c r="L24" s="146" t="str">
        <f>VLOOKUP($K24,Riclassificazioni!$A:$J,2)</f>
        <v>N_CURR_FIN_LIAB</v>
      </c>
      <c r="M24" s="53">
        <f>VLOOKUP($K24,Riclassificazioni!$A:$J,6)</f>
        <v>0</v>
      </c>
      <c r="N24" s="53">
        <f>VLOOKUP($K24,Riclassificazioni!$A:$J,7)</f>
        <v>0</v>
      </c>
      <c r="O24" s="53">
        <f>VLOOKUP($K24,Riclassificazioni!$A:$J,8)</f>
        <v>0</v>
      </c>
      <c r="P24" s="53">
        <f>VLOOKUP($K24,Riclassificazioni!$A:$J,9)</f>
        <v>0</v>
      </c>
      <c r="Q24" s="53">
        <f>VLOOKUP($K24,Riclassificazioni!$A:$J,10)</f>
        <v>0</v>
      </c>
      <c r="R24" s="28">
        <v>1550</v>
      </c>
      <c r="S24" s="331" t="str">
        <f>VLOOKUP($R24,Riclassificazioni!$A:$J,2)</f>
        <v>FIN_DEB</v>
      </c>
      <c r="T24" s="60">
        <f>VLOOKUP($R24,Riclassificazioni!$A:$J,6)</f>
        <v>0</v>
      </c>
      <c r="U24" s="60">
        <f>VLOOKUP($R24,Riclassificazioni!$A:$J,7)</f>
        <v>0</v>
      </c>
      <c r="V24" s="60">
        <f>VLOOKUP($R24,Riclassificazioni!$A:$J,8)</f>
        <v>0</v>
      </c>
      <c r="W24" s="61">
        <f>VLOOKUP($R24,Riclassificazioni!$A:$J,9)</f>
        <v>0</v>
      </c>
      <c r="X24" s="61">
        <f>VLOOKUP($R24,Riclassificazioni!$A:$J,10)</f>
        <v>0</v>
      </c>
    </row>
    <row r="25" spans="1:24" ht="24" customHeight="1">
      <c r="A25" s="446" t="s">
        <v>130</v>
      </c>
      <c r="B25" s="103" t="s">
        <v>528</v>
      </c>
      <c r="C25" s="104" t="s">
        <v>466</v>
      </c>
      <c r="D25" s="105" t="s">
        <v>460</v>
      </c>
      <c r="E25" s="390" t="e">
        <f>M25/T25</f>
        <v>#DIV/0!</v>
      </c>
      <c r="F25" s="390" t="e">
        <f t="shared" si="1"/>
        <v>#DIV/0!</v>
      </c>
      <c r="G25" s="390" t="e">
        <f t="shared" si="2"/>
        <v>#DIV/0!</v>
      </c>
      <c r="H25" s="391" t="e">
        <f t="shared" si="3"/>
        <v>#DIV/0!</v>
      </c>
      <c r="I25" s="392" t="e">
        <f t="shared" si="4"/>
        <v>#DIV/0!</v>
      </c>
      <c r="J25" s="33"/>
      <c r="K25" s="26">
        <v>1030</v>
      </c>
      <c r="L25" s="144" t="str">
        <f>VLOOKUP($K25,Riclassificazioni!$A:$J,2)</f>
        <v>TOT_OP_REV</v>
      </c>
      <c r="M25" s="51">
        <f>VLOOKUP($K25,Riclassificazioni!$A:$J,6)</f>
        <v>0</v>
      </c>
      <c r="N25" s="51">
        <f>VLOOKUP($K25,Riclassificazioni!$A:$J,7)</f>
        <v>0</v>
      </c>
      <c r="O25" s="51">
        <f>VLOOKUP($K25,Riclassificazioni!$A:$J,8)</f>
        <v>0</v>
      </c>
      <c r="P25" s="51">
        <f>VLOOKUP($K25,Riclassificazioni!$A:$J,9)</f>
        <v>0</v>
      </c>
      <c r="Q25" s="51">
        <f>VLOOKUP($K25,Riclassificazioni!$A:$J,10)</f>
        <v>0</v>
      </c>
      <c r="R25" s="26">
        <v>940</v>
      </c>
      <c r="S25" s="329" t="str">
        <f>VLOOKUP($R25,Riclassificazioni!$A:$J,2)</f>
        <v>AVG_INVENTORIES</v>
      </c>
      <c r="T25" s="56">
        <f>VLOOKUP($R25,Riclassificazioni!$A:$J,6)</f>
        <v>0</v>
      </c>
      <c r="U25" s="56">
        <f>VLOOKUP($R25,Riclassificazioni!$A:$J,7)</f>
        <v>0</v>
      </c>
      <c r="V25" s="56">
        <f>VLOOKUP($R25,Riclassificazioni!$A:$J,8)</f>
        <v>0</v>
      </c>
      <c r="W25" s="57">
        <f>VLOOKUP($R25,Riclassificazioni!$A:$J,9)</f>
        <v>0</v>
      </c>
      <c r="X25" s="57">
        <f>VLOOKUP($R25,Riclassificazioni!$A:$J,10)</f>
        <v>0</v>
      </c>
    </row>
    <row r="26" spans="1:24" ht="30" customHeight="1">
      <c r="A26" s="447"/>
      <c r="B26" s="106" t="s">
        <v>529</v>
      </c>
      <c r="C26" s="107" t="s">
        <v>131</v>
      </c>
      <c r="D26" s="237" t="s">
        <v>461</v>
      </c>
      <c r="E26" s="393" t="e">
        <f t="shared" si="0"/>
        <v>#DIV/0!</v>
      </c>
      <c r="F26" s="393" t="e">
        <f t="shared" si="1"/>
        <v>#DIV/0!</v>
      </c>
      <c r="G26" s="393" t="e">
        <f t="shared" si="2"/>
        <v>#DIV/0!</v>
      </c>
      <c r="H26" s="394" t="e">
        <f t="shared" si="3"/>
        <v>#DIV/0!</v>
      </c>
      <c r="I26" s="395" t="e">
        <f t="shared" si="4"/>
        <v>#DIV/0!</v>
      </c>
      <c r="J26" s="33"/>
      <c r="K26" s="27">
        <v>1030</v>
      </c>
      <c r="L26" s="145" t="str">
        <f>VLOOKUP($K26,Riclassificazioni!$A:$J,2)</f>
        <v>TOT_OP_REV</v>
      </c>
      <c r="M26" s="52">
        <f>VLOOKUP($K26,Riclassificazioni!$A:$J,6)</f>
        <v>0</v>
      </c>
      <c r="N26" s="52">
        <f>VLOOKUP($K26,Riclassificazioni!$A:$J,7)</f>
        <v>0</v>
      </c>
      <c r="O26" s="52">
        <f>VLOOKUP($K26,Riclassificazioni!$A:$J,8)</f>
        <v>0</v>
      </c>
      <c r="P26" s="52">
        <f>VLOOKUP($K26,Riclassificazioni!$A:$J,9)</f>
        <v>0</v>
      </c>
      <c r="Q26" s="52">
        <f>VLOOKUP($K26,Riclassificazioni!$A:$J,10)</f>
        <v>0</v>
      </c>
      <c r="R26" s="27">
        <v>950</v>
      </c>
      <c r="S26" s="330" t="str">
        <f>VLOOKUP($R26,Riclassificazioni!$A:$J,2)</f>
        <v>AVG_TRADE_REC</v>
      </c>
      <c r="T26" s="58">
        <f>VLOOKUP($R26,Riclassificazioni!$A:$J,6)</f>
        <v>0</v>
      </c>
      <c r="U26" s="58">
        <f>VLOOKUP($R26,Riclassificazioni!$A:$J,7)</f>
        <v>0</v>
      </c>
      <c r="V26" s="58">
        <f>VLOOKUP($R26,Riclassificazioni!$A:$J,8)</f>
        <v>0</v>
      </c>
      <c r="W26" s="59">
        <f>VLOOKUP($R26,Riclassificazioni!$A:$J,9)</f>
        <v>0</v>
      </c>
      <c r="X26" s="59">
        <f>VLOOKUP($R26,Riclassificazioni!$A:$J,10)</f>
        <v>0</v>
      </c>
    </row>
    <row r="27" spans="1:24" ht="15">
      <c r="A27" s="447"/>
      <c r="B27" s="108" t="s">
        <v>530</v>
      </c>
      <c r="C27" s="109" t="s">
        <v>132</v>
      </c>
      <c r="D27" s="110" t="s">
        <v>644</v>
      </c>
      <c r="E27" s="393" t="e">
        <f t="shared" si="0"/>
        <v>#DIV/0!</v>
      </c>
      <c r="F27" s="393" t="e">
        <f t="shared" si="1"/>
        <v>#DIV/0!</v>
      </c>
      <c r="G27" s="393" t="e">
        <f t="shared" si="2"/>
        <v>#DIV/0!</v>
      </c>
      <c r="H27" s="394" t="e">
        <f t="shared" si="3"/>
        <v>#DIV/0!</v>
      </c>
      <c r="I27" s="395" t="e">
        <f t="shared" si="4"/>
        <v>#DIV/0!</v>
      </c>
      <c r="J27" s="33"/>
      <c r="K27" s="27">
        <v>1600</v>
      </c>
      <c r="L27" s="145" t="str">
        <f>VLOOKUP($K27,Riclassificazioni!$A:$J,2)</f>
        <v>GOODSERV</v>
      </c>
      <c r="M27" s="52">
        <f>VLOOKUP($K27,Riclassificazioni!$A:$J,6)</f>
        <v>0</v>
      </c>
      <c r="N27" s="52">
        <f>VLOOKUP($K27,Riclassificazioni!$A:$J,7)</f>
        <v>0</v>
      </c>
      <c r="O27" s="52">
        <f>VLOOKUP($K27,Riclassificazioni!$A:$J,8)</f>
        <v>0</v>
      </c>
      <c r="P27" s="52">
        <f>VLOOKUP($K27,Riclassificazioni!$A:$J,9)</f>
        <v>0</v>
      </c>
      <c r="Q27" s="52">
        <f>VLOOKUP($K27,Riclassificazioni!$A:$J,10)</f>
        <v>0</v>
      </c>
      <c r="R27" s="27">
        <v>960</v>
      </c>
      <c r="S27" s="330" t="str">
        <f>VLOOKUP($R27,Riclassificazioni!$A:$J,2)</f>
        <v>AVG_TRADELIAB</v>
      </c>
      <c r="T27" s="58">
        <f>VLOOKUP($R27,Riclassificazioni!$A:$J,6)</f>
        <v>0</v>
      </c>
      <c r="U27" s="58">
        <f>VLOOKUP($R27,Riclassificazioni!$A:$J,7)</f>
        <v>0</v>
      </c>
      <c r="V27" s="58">
        <f>VLOOKUP($R27,Riclassificazioni!$A:$J,8)</f>
        <v>0</v>
      </c>
      <c r="W27" s="59">
        <f>VLOOKUP($R27,Riclassificazioni!$A:$J,9)</f>
        <v>0</v>
      </c>
      <c r="X27" s="59">
        <f>VLOOKUP($R27,Riclassificazioni!$A:$J,10)</f>
        <v>0</v>
      </c>
    </row>
    <row r="28" spans="1:24" ht="16" thickBot="1">
      <c r="A28" s="447"/>
      <c r="B28" s="242" t="s">
        <v>531</v>
      </c>
      <c r="C28" s="243" t="s">
        <v>133</v>
      </c>
      <c r="D28" s="244" t="s">
        <v>462</v>
      </c>
      <c r="E28" s="396" t="e">
        <f t="shared" si="0"/>
        <v>#DIV/0!</v>
      </c>
      <c r="F28" s="396" t="e">
        <f t="shared" si="1"/>
        <v>#DIV/0!</v>
      </c>
      <c r="G28" s="396" t="e">
        <f t="shared" si="2"/>
        <v>#DIV/0!</v>
      </c>
      <c r="H28" s="397" t="e">
        <f t="shared" si="3"/>
        <v>#DIV/0!</v>
      </c>
      <c r="I28" s="398" t="e">
        <f t="shared" si="4"/>
        <v>#DIV/0!</v>
      </c>
      <c r="J28" s="33"/>
      <c r="K28" s="28">
        <v>1030</v>
      </c>
      <c r="L28" s="146" t="str">
        <f>VLOOKUP($K28,Riclassificazioni!$A:$J,2)</f>
        <v>TOT_OP_REV</v>
      </c>
      <c r="M28" s="53">
        <f>VLOOKUP($K28,Riclassificazioni!$A:$J,6)</f>
        <v>0</v>
      </c>
      <c r="N28" s="53">
        <f>VLOOKUP($K28,Riclassificazioni!$A:$J,7)</f>
        <v>0</v>
      </c>
      <c r="O28" s="53">
        <f>VLOOKUP($K28,Riclassificazioni!$A:$J,8)</f>
        <v>0</v>
      </c>
      <c r="P28" s="53">
        <f>VLOOKUP($K28,Riclassificazioni!$A:$J,9)</f>
        <v>0</v>
      </c>
      <c r="Q28" s="53">
        <f>VLOOKUP($K28,Riclassificazioni!$A:$J,10)</f>
        <v>0</v>
      </c>
      <c r="R28" s="28">
        <v>420</v>
      </c>
      <c r="S28" s="331" t="str">
        <f>VLOOKUP($R28,Riclassificazioni!$A:$J,2)</f>
        <v>PR_PL_EQ</v>
      </c>
      <c r="T28" s="60">
        <f>VLOOKUP($R28,Riclassificazioni!$A:$J,6)</f>
        <v>0</v>
      </c>
      <c r="U28" s="60">
        <f>VLOOKUP($R28,Riclassificazioni!$A:$J,7)</f>
        <v>0</v>
      </c>
      <c r="V28" s="60">
        <f>VLOOKUP($R28,Riclassificazioni!$A:$J,8)</f>
        <v>0</v>
      </c>
      <c r="W28" s="61">
        <f>VLOOKUP($R28,Riclassificazioni!$A:$J,9)</f>
        <v>0</v>
      </c>
      <c r="X28" s="61">
        <f>VLOOKUP($R28,Riclassificazioni!$A:$J,10)</f>
        <v>0</v>
      </c>
    </row>
    <row r="29" spans="1:24" ht="16" thickBot="1">
      <c r="A29" s="448" t="s">
        <v>134</v>
      </c>
      <c r="B29" s="228" t="s">
        <v>463</v>
      </c>
      <c r="C29" s="227" t="s">
        <v>465</v>
      </c>
      <c r="D29" s="229" t="s">
        <v>464</v>
      </c>
      <c r="E29" s="248" t="e">
        <f>360/E25</f>
        <v>#DIV/0!</v>
      </c>
      <c r="F29" s="248" t="e">
        <f t="shared" ref="F29:H29" si="5">360/F25</f>
        <v>#DIV/0!</v>
      </c>
      <c r="G29" s="248" t="e">
        <f t="shared" si="5"/>
        <v>#DIV/0!</v>
      </c>
      <c r="H29" s="248" t="e">
        <f t="shared" si="5"/>
        <v>#DIV/0!</v>
      </c>
      <c r="I29" s="351" t="e">
        <f>360/I25</f>
        <v>#DIV/0!</v>
      </c>
      <c r="J29" s="33"/>
      <c r="K29" s="300"/>
      <c r="L29" s="301"/>
      <c r="M29" s="302"/>
      <c r="N29" s="302"/>
      <c r="O29" s="302"/>
      <c r="P29" s="302"/>
      <c r="Q29" s="302"/>
      <c r="R29" s="300"/>
      <c r="S29" s="332"/>
      <c r="T29" s="303"/>
      <c r="U29" s="303"/>
      <c r="V29" s="303"/>
      <c r="W29" s="304"/>
      <c r="X29" s="304"/>
    </row>
    <row r="30" spans="1:24" ht="16" thickBot="1">
      <c r="A30" s="449"/>
      <c r="B30" s="225" t="s">
        <v>532</v>
      </c>
      <c r="C30" s="226" t="s">
        <v>135</v>
      </c>
      <c r="D30" s="230" t="s">
        <v>467</v>
      </c>
      <c r="E30" s="241" t="e">
        <f>360/E26</f>
        <v>#DIV/0!</v>
      </c>
      <c r="F30" s="241" t="e">
        <f t="shared" ref="F30:I30" si="6">360/F26</f>
        <v>#DIV/0!</v>
      </c>
      <c r="G30" s="241" t="e">
        <f t="shared" si="6"/>
        <v>#DIV/0!</v>
      </c>
      <c r="H30" s="241" t="e">
        <f t="shared" si="6"/>
        <v>#DIV/0!</v>
      </c>
      <c r="I30" s="351" t="e">
        <f t="shared" si="6"/>
        <v>#DIV/0!</v>
      </c>
      <c r="J30" s="33"/>
      <c r="K30" s="305"/>
      <c r="L30" s="306"/>
      <c r="M30" s="307"/>
      <c r="N30" s="307"/>
      <c r="O30" s="307"/>
      <c r="P30" s="307"/>
      <c r="Q30" s="307"/>
      <c r="R30" s="305"/>
      <c r="S30" s="333"/>
      <c r="T30" s="308"/>
      <c r="U30" s="308"/>
      <c r="V30" s="308"/>
      <c r="W30" s="309"/>
      <c r="X30" s="309"/>
    </row>
    <row r="31" spans="1:24" ht="15">
      <c r="A31" s="449"/>
      <c r="B31" s="225" t="s">
        <v>533</v>
      </c>
      <c r="C31" s="226" t="s">
        <v>136</v>
      </c>
      <c r="D31" s="230" t="s">
        <v>468</v>
      </c>
      <c r="E31" s="241" t="e">
        <f>360/E27</f>
        <v>#DIV/0!</v>
      </c>
      <c r="F31" s="241" t="e">
        <f t="shared" ref="F31:I31" si="7">360/F27</f>
        <v>#DIV/0!</v>
      </c>
      <c r="G31" s="241" t="e">
        <f t="shared" si="7"/>
        <v>#DIV/0!</v>
      </c>
      <c r="H31" s="241" t="e">
        <f t="shared" si="7"/>
        <v>#DIV/0!</v>
      </c>
      <c r="I31" s="351" t="e">
        <f t="shared" si="7"/>
        <v>#DIV/0!</v>
      </c>
      <c r="J31" s="33"/>
      <c r="K31" s="305"/>
      <c r="L31" s="306"/>
      <c r="M31" s="307"/>
      <c r="N31" s="307"/>
      <c r="O31" s="307"/>
      <c r="P31" s="307"/>
      <c r="Q31" s="307"/>
      <c r="R31" s="305"/>
      <c r="S31" s="333"/>
      <c r="T31" s="308"/>
      <c r="U31" s="308"/>
      <c r="V31" s="308"/>
      <c r="W31" s="309"/>
      <c r="X31" s="309"/>
    </row>
    <row r="32" spans="1:24" ht="15">
      <c r="A32" s="449"/>
      <c r="B32" s="225" t="s">
        <v>534</v>
      </c>
      <c r="C32" s="226" t="s">
        <v>137</v>
      </c>
      <c r="D32" s="230" t="s">
        <v>646</v>
      </c>
      <c r="E32" s="241" t="e">
        <f>E29+E30-E31</f>
        <v>#DIV/0!</v>
      </c>
      <c r="F32" s="241" t="e">
        <f t="shared" ref="F32:H32" si="8">F29+F30-F31</f>
        <v>#DIV/0!</v>
      </c>
      <c r="G32" s="241" t="e">
        <f t="shared" si="8"/>
        <v>#DIV/0!</v>
      </c>
      <c r="H32" s="241" t="e">
        <f t="shared" si="8"/>
        <v>#DIV/0!</v>
      </c>
      <c r="I32" s="352" t="e">
        <f>SUM(I29:I31)</f>
        <v>#DIV/0!</v>
      </c>
      <c r="J32" s="33"/>
      <c r="K32" s="305"/>
      <c r="L32" s="306"/>
      <c r="M32" s="307"/>
      <c r="N32" s="307"/>
      <c r="O32" s="307"/>
      <c r="P32" s="307"/>
      <c r="Q32" s="307"/>
      <c r="R32" s="305"/>
      <c r="S32" s="333"/>
      <c r="T32" s="308"/>
      <c r="U32" s="308"/>
      <c r="V32" s="308"/>
      <c r="W32" s="309"/>
      <c r="X32" s="309"/>
    </row>
    <row r="33" spans="1:24" ht="16" thickBot="1">
      <c r="A33" s="450"/>
      <c r="B33" s="231" t="s">
        <v>535</v>
      </c>
      <c r="C33" s="232" t="s">
        <v>138</v>
      </c>
      <c r="D33" s="233" t="s">
        <v>469</v>
      </c>
      <c r="E33" s="249" t="e">
        <f>360/E29</f>
        <v>#DIV/0!</v>
      </c>
      <c r="F33" s="249" t="e">
        <f t="shared" ref="F33:H33" si="9">360/F29</f>
        <v>#DIV/0!</v>
      </c>
      <c r="G33" s="249" t="e">
        <f t="shared" si="9"/>
        <v>#DIV/0!</v>
      </c>
      <c r="H33" s="249" t="e">
        <f t="shared" si="9"/>
        <v>#DIV/0!</v>
      </c>
      <c r="I33" s="353" t="e">
        <f>360/I29</f>
        <v>#DIV/0!</v>
      </c>
      <c r="J33" s="33"/>
      <c r="K33" s="310"/>
      <c r="L33" s="311"/>
      <c r="M33" s="312"/>
      <c r="N33" s="312"/>
      <c r="O33" s="312"/>
      <c r="P33" s="312"/>
      <c r="Q33" s="312"/>
      <c r="R33" s="310"/>
      <c r="S33" s="334"/>
      <c r="T33" s="313"/>
      <c r="U33" s="313"/>
      <c r="V33" s="313"/>
      <c r="W33" s="314"/>
      <c r="X33" s="314"/>
    </row>
    <row r="34" spans="1:24" ht="15">
      <c r="A34" s="451" t="s">
        <v>139</v>
      </c>
      <c r="B34" s="245" t="s">
        <v>536</v>
      </c>
      <c r="C34" s="246" t="s">
        <v>140</v>
      </c>
      <c r="D34" s="247" t="s">
        <v>470</v>
      </c>
      <c r="E34" s="240" t="e">
        <f t="shared" si="0"/>
        <v>#DIV/0!</v>
      </c>
      <c r="F34" s="240" t="e">
        <f t="shared" si="1"/>
        <v>#DIV/0!</v>
      </c>
      <c r="G34" s="240" t="e">
        <f t="shared" si="2"/>
        <v>#DIV/0!</v>
      </c>
      <c r="H34" s="375" t="e">
        <f t="shared" ref="H34:H52" si="10">P34/W34</f>
        <v>#DIV/0!</v>
      </c>
      <c r="I34" s="354" t="e">
        <f t="shared" si="4"/>
        <v>#DIV/0!</v>
      </c>
      <c r="J34" s="33"/>
      <c r="K34" s="26">
        <v>1060</v>
      </c>
      <c r="L34" s="144" t="str">
        <f>VLOOKUP($K34,Riclassificazioni!$A:$J,2)</f>
        <v>SALARIES</v>
      </c>
      <c r="M34" s="51">
        <f>VLOOKUP($K34,Riclassificazioni!$A:$J,6)</f>
        <v>0</v>
      </c>
      <c r="N34" s="51">
        <f>VLOOKUP($K34,Riclassificazioni!$A:$J,7)</f>
        <v>0</v>
      </c>
      <c r="O34" s="51">
        <f>VLOOKUP($K34,Riclassificazioni!$A:$J,8)</f>
        <v>0</v>
      </c>
      <c r="P34" s="51">
        <f>VLOOKUP($K34,Riclassificazioni!$A:$J,9)</f>
        <v>0</v>
      </c>
      <c r="Q34" s="51">
        <f>VLOOKUP($K34,Riclassificazioni!$A:$J,10)</f>
        <v>0</v>
      </c>
      <c r="R34" s="26">
        <v>1030</v>
      </c>
      <c r="S34" s="329" t="str">
        <f>VLOOKUP($R34,Riclassificazioni!$A:$J,2)</f>
        <v>TOT_OP_REV</v>
      </c>
      <c r="T34" s="56">
        <f>VLOOKUP($R34,Riclassificazioni!$A:$J,6)</f>
        <v>0</v>
      </c>
      <c r="U34" s="56">
        <f>VLOOKUP($R34,Riclassificazioni!$A:$J,7)</f>
        <v>0</v>
      </c>
      <c r="V34" s="56">
        <f>VLOOKUP($R34,Riclassificazioni!$A:$J,8)</f>
        <v>0</v>
      </c>
      <c r="W34" s="57">
        <f>VLOOKUP($R34,Riclassificazioni!$A:$J,9)</f>
        <v>0</v>
      </c>
      <c r="X34" s="57">
        <f>VLOOKUP($R34,Riclassificazioni!$A:$J,10)</f>
        <v>0</v>
      </c>
    </row>
    <row r="35" spans="1:24" ht="15">
      <c r="A35" s="451"/>
      <c r="B35" s="111" t="s">
        <v>537</v>
      </c>
      <c r="C35" s="112" t="s">
        <v>141</v>
      </c>
      <c r="D35" s="235" t="s">
        <v>471</v>
      </c>
      <c r="E35" s="113" t="e">
        <f t="shared" si="0"/>
        <v>#DIV/0!</v>
      </c>
      <c r="F35" s="113" t="e">
        <f t="shared" si="1"/>
        <v>#DIV/0!</v>
      </c>
      <c r="G35" s="113" t="e">
        <f t="shared" si="2"/>
        <v>#DIV/0!</v>
      </c>
      <c r="H35" s="376" t="e">
        <f t="shared" si="10"/>
        <v>#DIV/0!</v>
      </c>
      <c r="I35" s="355" t="e">
        <f t="shared" si="4"/>
        <v>#DIV/0!</v>
      </c>
      <c r="J35" s="33"/>
      <c r="K35" s="27">
        <v>1050</v>
      </c>
      <c r="L35" s="145" t="str">
        <f>VLOOKUP($K35,Riclassificazioni!$A:$J,2)</f>
        <v>SERVICES</v>
      </c>
      <c r="M35" s="52">
        <f>VLOOKUP($K35,Riclassificazioni!$A:$J,6)</f>
        <v>0</v>
      </c>
      <c r="N35" s="52">
        <f>VLOOKUP($K35,Riclassificazioni!$A:$J,7)</f>
        <v>0</v>
      </c>
      <c r="O35" s="52">
        <f>VLOOKUP($K35,Riclassificazioni!$A:$J,8)</f>
        <v>0</v>
      </c>
      <c r="P35" s="52">
        <f>VLOOKUP($K35,Riclassificazioni!$A:$J,9)</f>
        <v>0</v>
      </c>
      <c r="Q35" s="52">
        <f>VLOOKUP($K35,Riclassificazioni!$A:$J,10)</f>
        <v>0</v>
      </c>
      <c r="R35" s="27">
        <v>1030</v>
      </c>
      <c r="S35" s="330" t="str">
        <f>VLOOKUP($R35,Riclassificazioni!$A:$J,2)</f>
        <v>TOT_OP_REV</v>
      </c>
      <c r="T35" s="58">
        <f>VLOOKUP($R35,Riclassificazioni!$A:$J,6)</f>
        <v>0</v>
      </c>
      <c r="U35" s="58">
        <f>VLOOKUP($R35,Riclassificazioni!$A:$J,7)</f>
        <v>0</v>
      </c>
      <c r="V35" s="58">
        <f>VLOOKUP($R35,Riclassificazioni!$A:$J,8)</f>
        <v>0</v>
      </c>
      <c r="W35" s="59">
        <f>VLOOKUP($R35,Riclassificazioni!$A:$J,9)</f>
        <v>0</v>
      </c>
      <c r="X35" s="59">
        <f>VLOOKUP($R35,Riclassificazioni!$A:$J,10)</f>
        <v>0</v>
      </c>
    </row>
    <row r="36" spans="1:24" ht="15">
      <c r="A36" s="451"/>
      <c r="B36" s="111" t="s">
        <v>538</v>
      </c>
      <c r="C36" s="112" t="s">
        <v>142</v>
      </c>
      <c r="D36" s="235" t="s">
        <v>472</v>
      </c>
      <c r="E36" s="113" t="e">
        <f t="shared" si="0"/>
        <v>#DIV/0!</v>
      </c>
      <c r="F36" s="113" t="e">
        <f t="shared" si="1"/>
        <v>#DIV/0!</v>
      </c>
      <c r="G36" s="113" t="e">
        <f t="shared" si="2"/>
        <v>#DIV/0!</v>
      </c>
      <c r="H36" s="376" t="e">
        <f t="shared" si="10"/>
        <v>#DIV/0!</v>
      </c>
      <c r="I36" s="355" t="e">
        <f t="shared" si="4"/>
        <v>#DIV/0!</v>
      </c>
      <c r="J36" s="33"/>
      <c r="K36" s="27">
        <v>1040</v>
      </c>
      <c r="L36" s="145" t="str">
        <f>VLOOKUP($K36,Riclassificazioni!$A:$J,2)</f>
        <v>GOODS</v>
      </c>
      <c r="M36" s="52">
        <f>VLOOKUP($K36,Riclassificazioni!$A:$J,6)</f>
        <v>0</v>
      </c>
      <c r="N36" s="52">
        <f>VLOOKUP($K36,Riclassificazioni!$A:$J,7)</f>
        <v>0</v>
      </c>
      <c r="O36" s="52">
        <f>VLOOKUP($K36,Riclassificazioni!$A:$J,8)</f>
        <v>0</v>
      </c>
      <c r="P36" s="52">
        <f>VLOOKUP($K36,Riclassificazioni!$A:$J,9)</f>
        <v>0</v>
      </c>
      <c r="Q36" s="52">
        <f>VLOOKUP($K36,Riclassificazioni!$A:$J,10)</f>
        <v>0</v>
      </c>
      <c r="R36" s="27">
        <v>1030</v>
      </c>
      <c r="S36" s="330" t="str">
        <f>VLOOKUP($R36,Riclassificazioni!$A:$J,2)</f>
        <v>TOT_OP_REV</v>
      </c>
      <c r="T36" s="58">
        <f>VLOOKUP($R36,Riclassificazioni!$A:$J,6)</f>
        <v>0</v>
      </c>
      <c r="U36" s="58">
        <f>VLOOKUP($R36,Riclassificazioni!$A:$J,7)</f>
        <v>0</v>
      </c>
      <c r="V36" s="58">
        <f>VLOOKUP($R36,Riclassificazioni!$A:$J,8)</f>
        <v>0</v>
      </c>
      <c r="W36" s="59">
        <f>VLOOKUP($R36,Riclassificazioni!$A:$J,9)</f>
        <v>0</v>
      </c>
      <c r="X36" s="59">
        <f>VLOOKUP($R36,Riclassificazioni!$A:$J,10)</f>
        <v>0</v>
      </c>
    </row>
    <row r="37" spans="1:24" ht="15">
      <c r="A37" s="451"/>
      <c r="B37" s="111" t="s">
        <v>539</v>
      </c>
      <c r="C37" s="112" t="s">
        <v>143</v>
      </c>
      <c r="D37" s="235" t="s">
        <v>473</v>
      </c>
      <c r="E37" s="113" t="e">
        <f t="shared" si="0"/>
        <v>#DIV/0!</v>
      </c>
      <c r="F37" s="113" t="e">
        <f t="shared" si="1"/>
        <v>#DIV/0!</v>
      </c>
      <c r="G37" s="113" t="e">
        <f t="shared" si="2"/>
        <v>#DIV/0!</v>
      </c>
      <c r="H37" s="376" t="e">
        <f t="shared" si="10"/>
        <v>#DIV/0!</v>
      </c>
      <c r="I37" s="355" t="e">
        <f t="shared" si="4"/>
        <v>#DIV/0!</v>
      </c>
      <c r="J37" s="33"/>
      <c r="K37" s="27">
        <v>1090</v>
      </c>
      <c r="L37" s="145" t="str">
        <f>VLOOKUP($K37,Riclassificazioni!$A:$J,2)</f>
        <v>EBITDA</v>
      </c>
      <c r="M37" s="52">
        <f>VLOOKUP($K37,Riclassificazioni!$A:$J,6)</f>
        <v>0</v>
      </c>
      <c r="N37" s="52">
        <f>VLOOKUP($K37,Riclassificazioni!$A:$J,7)</f>
        <v>0</v>
      </c>
      <c r="O37" s="52">
        <f>VLOOKUP($K37,Riclassificazioni!$A:$J,8)</f>
        <v>0</v>
      </c>
      <c r="P37" s="52">
        <f>VLOOKUP($K37,Riclassificazioni!$A:$J,9)</f>
        <v>0</v>
      </c>
      <c r="Q37" s="52">
        <f>VLOOKUP($K37,Riclassificazioni!$A:$J,10)</f>
        <v>0</v>
      </c>
      <c r="R37" s="27">
        <v>1030</v>
      </c>
      <c r="S37" s="330" t="str">
        <f>VLOOKUP($R37,Riclassificazioni!$A:$J,2)</f>
        <v>TOT_OP_REV</v>
      </c>
      <c r="T37" s="58">
        <f>VLOOKUP($R37,Riclassificazioni!$A:$J,6)</f>
        <v>0</v>
      </c>
      <c r="U37" s="58">
        <f>VLOOKUP($R37,Riclassificazioni!$A:$J,7)</f>
        <v>0</v>
      </c>
      <c r="V37" s="58">
        <f>VLOOKUP($R37,Riclassificazioni!$A:$J,8)</f>
        <v>0</v>
      </c>
      <c r="W37" s="59">
        <f>VLOOKUP($R37,Riclassificazioni!$A:$J,9)</f>
        <v>0</v>
      </c>
      <c r="X37" s="59">
        <f>VLOOKUP($R37,Riclassificazioni!$A:$J,10)</f>
        <v>0</v>
      </c>
    </row>
    <row r="38" spans="1:24" ht="15">
      <c r="A38" s="451"/>
      <c r="B38" s="111" t="s">
        <v>540</v>
      </c>
      <c r="C38" s="112" t="s">
        <v>144</v>
      </c>
      <c r="D38" s="235" t="s">
        <v>650</v>
      </c>
      <c r="E38" s="113" t="e">
        <f t="shared" si="0"/>
        <v>#DIV/0!</v>
      </c>
      <c r="F38" s="113" t="e">
        <f t="shared" si="1"/>
        <v>#DIV/0!</v>
      </c>
      <c r="G38" s="113" t="e">
        <f t="shared" si="2"/>
        <v>#DIV/0!</v>
      </c>
      <c r="H38" s="376" t="e">
        <f t="shared" si="10"/>
        <v>#DIV/0!</v>
      </c>
      <c r="I38" s="355" t="e">
        <f t="shared" si="4"/>
        <v>#DIV/0!</v>
      </c>
      <c r="J38" s="33"/>
      <c r="K38" s="27">
        <v>1620</v>
      </c>
      <c r="L38" s="145" t="str">
        <f>VLOOKUP($K38,Riclassificazioni!$A:$J,2)</f>
        <v>AMMDEPRO_COST</v>
      </c>
      <c r="M38" s="52">
        <f>VLOOKUP($K38,Riclassificazioni!$A:$J,6)</f>
        <v>0</v>
      </c>
      <c r="N38" s="52">
        <f>VLOOKUP($K38,Riclassificazioni!$A:$J,7)</f>
        <v>0</v>
      </c>
      <c r="O38" s="52">
        <f>VLOOKUP($K38,Riclassificazioni!$A:$J,8)</f>
        <v>0</v>
      </c>
      <c r="P38" s="52">
        <f>VLOOKUP($K38,Riclassificazioni!$A:$J,9)</f>
        <v>0</v>
      </c>
      <c r="Q38" s="52">
        <f>VLOOKUP($K38,Riclassificazioni!$A:$J,10)</f>
        <v>0</v>
      </c>
      <c r="R38" s="27">
        <v>1030</v>
      </c>
      <c r="S38" s="330" t="str">
        <f>VLOOKUP($R38,Riclassificazioni!$A:$J,2)</f>
        <v>TOT_OP_REV</v>
      </c>
      <c r="T38" s="58">
        <f>VLOOKUP($R38,Riclassificazioni!$A:$J,6)</f>
        <v>0</v>
      </c>
      <c r="U38" s="58">
        <f>VLOOKUP($R38,Riclassificazioni!$A:$J,7)</f>
        <v>0</v>
      </c>
      <c r="V38" s="58">
        <f>VLOOKUP($R38,Riclassificazioni!$A:$J,8)</f>
        <v>0</v>
      </c>
      <c r="W38" s="59">
        <f>VLOOKUP($R38,Riclassificazioni!$A:$J,9)</f>
        <v>0</v>
      </c>
      <c r="X38" s="59">
        <f>VLOOKUP($R38,Riclassificazioni!$A:$J,10)</f>
        <v>0</v>
      </c>
    </row>
    <row r="39" spans="1:24" ht="15">
      <c r="A39" s="451"/>
      <c r="B39" s="111" t="s">
        <v>541</v>
      </c>
      <c r="C39" s="112" t="s">
        <v>145</v>
      </c>
      <c r="D39" s="235" t="s">
        <v>474</v>
      </c>
      <c r="E39" s="113" t="e">
        <f t="shared" si="0"/>
        <v>#DIV/0!</v>
      </c>
      <c r="F39" s="113" t="e">
        <f t="shared" si="1"/>
        <v>#DIV/0!</v>
      </c>
      <c r="G39" s="113" t="e">
        <f t="shared" si="2"/>
        <v>#DIV/0!</v>
      </c>
      <c r="H39" s="376" t="e">
        <f t="shared" si="10"/>
        <v>#DIV/0!</v>
      </c>
      <c r="I39" s="355" t="e">
        <f t="shared" si="4"/>
        <v>#DIV/0!</v>
      </c>
      <c r="J39" s="33"/>
      <c r="K39" s="27">
        <v>1170</v>
      </c>
      <c r="L39" s="145" t="str">
        <f>VLOOKUP($K39,Riclassificazioni!$A:$J,2)</f>
        <v>FIN_EXP</v>
      </c>
      <c r="M39" s="52">
        <f>VLOOKUP($K39,Riclassificazioni!$A:$J,6)</f>
        <v>0</v>
      </c>
      <c r="N39" s="52">
        <f>VLOOKUP($K39,Riclassificazioni!$A:$J,7)</f>
        <v>0</v>
      </c>
      <c r="O39" s="52">
        <f>VLOOKUP($K39,Riclassificazioni!$A:$J,8)</f>
        <v>0</v>
      </c>
      <c r="P39" s="52">
        <f>VLOOKUP($K39,Riclassificazioni!$A:$J,9)</f>
        <v>0</v>
      </c>
      <c r="Q39" s="52">
        <f>VLOOKUP($K39,Riclassificazioni!$A:$J,10)</f>
        <v>0</v>
      </c>
      <c r="R39" s="27">
        <v>1030</v>
      </c>
      <c r="S39" s="330" t="str">
        <f>VLOOKUP($R39,Riclassificazioni!$A:$J,2)</f>
        <v>TOT_OP_REV</v>
      </c>
      <c r="T39" s="58">
        <f>VLOOKUP($R39,Riclassificazioni!$A:$J,6)</f>
        <v>0</v>
      </c>
      <c r="U39" s="58">
        <f>VLOOKUP($R39,Riclassificazioni!$A:$J,7)</f>
        <v>0</v>
      </c>
      <c r="V39" s="58">
        <f>VLOOKUP($R39,Riclassificazioni!$A:$J,8)</f>
        <v>0</v>
      </c>
      <c r="W39" s="59">
        <f>VLOOKUP($R39,Riclassificazioni!$A:$J,9)</f>
        <v>0</v>
      </c>
      <c r="X39" s="59">
        <f>VLOOKUP($R39,Riclassificazioni!$A:$J,10)</f>
        <v>0</v>
      </c>
    </row>
    <row r="40" spans="1:24" ht="15">
      <c r="A40" s="451"/>
      <c r="B40" s="111" t="s">
        <v>542</v>
      </c>
      <c r="C40" s="112" t="s">
        <v>146</v>
      </c>
      <c r="D40" s="235" t="s">
        <v>475</v>
      </c>
      <c r="E40" s="113" t="e">
        <f t="shared" si="0"/>
        <v>#DIV/0!</v>
      </c>
      <c r="F40" s="113" t="e">
        <f t="shared" si="1"/>
        <v>#DIV/0!</v>
      </c>
      <c r="G40" s="113" t="e">
        <f t="shared" si="2"/>
        <v>#DIV/0!</v>
      </c>
      <c r="H40" s="376" t="e">
        <f t="shared" si="10"/>
        <v>#DIV/0!</v>
      </c>
      <c r="I40" s="355" t="e">
        <f t="shared" si="4"/>
        <v>#DIV/0!</v>
      </c>
      <c r="J40" s="33"/>
      <c r="K40" s="27">
        <v>1240</v>
      </c>
      <c r="L40" s="145" t="str">
        <f>VLOOKUP($K40,Riclassificazioni!$A:$J,2)</f>
        <v>INC_TAX</v>
      </c>
      <c r="M40" s="52">
        <f>VLOOKUP($K40,Riclassificazioni!$A:$J,6)</f>
        <v>0</v>
      </c>
      <c r="N40" s="52">
        <f>VLOOKUP($K40,Riclassificazioni!$A:$J,7)</f>
        <v>0</v>
      </c>
      <c r="O40" s="52">
        <f>VLOOKUP($K40,Riclassificazioni!$A:$J,8)</f>
        <v>0</v>
      </c>
      <c r="P40" s="52">
        <f>VLOOKUP($K40,Riclassificazioni!$A:$J,9)</f>
        <v>0</v>
      </c>
      <c r="Q40" s="52">
        <f>VLOOKUP($K40,Riclassificazioni!$A:$J,10)</f>
        <v>0</v>
      </c>
      <c r="R40" s="27">
        <v>1030</v>
      </c>
      <c r="S40" s="330" t="str">
        <f>VLOOKUP($R40,Riclassificazioni!$A:$J,2)</f>
        <v>TOT_OP_REV</v>
      </c>
      <c r="T40" s="58">
        <f>VLOOKUP($R40,Riclassificazioni!$A:$J,6)</f>
        <v>0</v>
      </c>
      <c r="U40" s="58">
        <f>VLOOKUP($R40,Riclassificazioni!$A:$J,7)</f>
        <v>0</v>
      </c>
      <c r="V40" s="58">
        <f>VLOOKUP($R40,Riclassificazioni!$A:$J,8)</f>
        <v>0</v>
      </c>
      <c r="W40" s="59">
        <f>VLOOKUP($R40,Riclassificazioni!$A:$J,9)</f>
        <v>0</v>
      </c>
      <c r="X40" s="59">
        <f>VLOOKUP($R40,Riclassificazioni!$A:$J,10)</f>
        <v>0</v>
      </c>
    </row>
    <row r="41" spans="1:24" ht="16" thickBot="1">
      <c r="A41" s="452"/>
      <c r="B41" s="114" t="s">
        <v>543</v>
      </c>
      <c r="C41" s="115" t="s">
        <v>147</v>
      </c>
      <c r="D41" s="236" t="s">
        <v>476</v>
      </c>
      <c r="E41" s="116" t="e">
        <f t="shared" si="0"/>
        <v>#DIV/0!</v>
      </c>
      <c r="F41" s="116" t="e">
        <f t="shared" si="1"/>
        <v>#DIV/0!</v>
      </c>
      <c r="G41" s="116" t="e">
        <f t="shared" si="2"/>
        <v>#DIV/0!</v>
      </c>
      <c r="H41" s="377" t="e">
        <f t="shared" si="10"/>
        <v>#DIV/0!</v>
      </c>
      <c r="I41" s="356" t="e">
        <f t="shared" si="4"/>
        <v>#DIV/0!</v>
      </c>
      <c r="J41" s="33"/>
      <c r="K41" s="28">
        <v>1240</v>
      </c>
      <c r="L41" s="146" t="str">
        <f>VLOOKUP($K41,Riclassificazioni!$A:$J,2)</f>
        <v>INC_TAX</v>
      </c>
      <c r="M41" s="53">
        <f>VLOOKUP($K41,Riclassificazioni!$A:$J,6)</f>
        <v>0</v>
      </c>
      <c r="N41" s="53">
        <f>VLOOKUP($K41,Riclassificazioni!$A:$J,7)</f>
        <v>0</v>
      </c>
      <c r="O41" s="53">
        <f>VLOOKUP($K41,Riclassificazioni!$A:$J,8)</f>
        <v>0</v>
      </c>
      <c r="P41" s="53">
        <f>VLOOKUP($K41,Riclassificazioni!$A:$J,9)</f>
        <v>0</v>
      </c>
      <c r="Q41" s="53">
        <f>VLOOKUP($K41,Riclassificazioni!$A:$J,10)</f>
        <v>0</v>
      </c>
      <c r="R41" s="28">
        <v>1230</v>
      </c>
      <c r="S41" s="331" t="str">
        <f>VLOOKUP($R41,Riclassificazioni!$A:$J,2)</f>
        <v>NET_INC_BT</v>
      </c>
      <c r="T41" s="60">
        <f>VLOOKUP($R41,Riclassificazioni!$A:$J,6)</f>
        <v>0</v>
      </c>
      <c r="U41" s="60">
        <f>VLOOKUP($R41,Riclassificazioni!$A:$J,7)</f>
        <v>0</v>
      </c>
      <c r="V41" s="60">
        <f>VLOOKUP($R41,Riclassificazioni!$A:$J,8)</f>
        <v>0</v>
      </c>
      <c r="W41" s="61">
        <f>VLOOKUP($R41,Riclassificazioni!$A:$J,9)</f>
        <v>0</v>
      </c>
      <c r="X41" s="61">
        <f>VLOOKUP($R41,Riclassificazioni!$A:$J,10)</f>
        <v>0</v>
      </c>
    </row>
    <row r="42" spans="1:24" ht="15">
      <c r="A42" s="453" t="s">
        <v>148</v>
      </c>
      <c r="B42" s="117" t="s">
        <v>544</v>
      </c>
      <c r="C42" s="118" t="s">
        <v>149</v>
      </c>
      <c r="D42" s="119" t="s">
        <v>477</v>
      </c>
      <c r="E42" s="120" t="e">
        <f t="shared" si="0"/>
        <v>#DIV/0!</v>
      </c>
      <c r="F42" s="120" t="e">
        <f t="shared" si="1"/>
        <v>#DIV/0!</v>
      </c>
      <c r="G42" s="120" t="e">
        <f t="shared" si="2"/>
        <v>#DIV/0!</v>
      </c>
      <c r="H42" s="378" t="e">
        <f t="shared" si="10"/>
        <v>#DIV/0!</v>
      </c>
      <c r="I42" s="357" t="e">
        <f t="shared" si="4"/>
        <v>#DIV/0!</v>
      </c>
      <c r="J42" s="33"/>
      <c r="K42" s="26">
        <v>1040</v>
      </c>
      <c r="L42" s="144" t="str">
        <f>VLOOKUP($K42,Riclassificazioni!$A:$J,2)</f>
        <v>GOODS</v>
      </c>
      <c r="M42" s="51">
        <f>VLOOKUP($K42,Riclassificazioni!$A:$J,6)</f>
        <v>0</v>
      </c>
      <c r="N42" s="51">
        <f>VLOOKUP($K42,Riclassificazioni!$A:$J,7)</f>
        <v>0</v>
      </c>
      <c r="O42" s="51">
        <f>VLOOKUP($K42,Riclassificazioni!$A:$J,8)</f>
        <v>0</v>
      </c>
      <c r="P42" s="51">
        <f>VLOOKUP($K42,Riclassificazioni!$A:$J,9)</f>
        <v>0</v>
      </c>
      <c r="Q42" s="51">
        <f>VLOOKUP($K42,Riclassificazioni!$A:$J,10)</f>
        <v>0</v>
      </c>
      <c r="R42" s="27">
        <v>1580</v>
      </c>
      <c r="S42" s="329" t="str">
        <f>VLOOKUP($R42,Riclassificazioni!$A:$J,2)</f>
        <v>TOT_EXP</v>
      </c>
      <c r="T42" s="56">
        <f>VLOOKUP($R42,Riclassificazioni!$A:$J,6)</f>
        <v>0</v>
      </c>
      <c r="U42" s="56">
        <f>VLOOKUP($R42,Riclassificazioni!$A:$J,7)</f>
        <v>0</v>
      </c>
      <c r="V42" s="56">
        <f>VLOOKUP($R42,Riclassificazioni!$A:$J,8)</f>
        <v>0</v>
      </c>
      <c r="W42" s="57">
        <f>VLOOKUP($R42,Riclassificazioni!$A:$J,9)</f>
        <v>0</v>
      </c>
      <c r="X42" s="57">
        <f>VLOOKUP($R42,Riclassificazioni!$A:$J,10)</f>
        <v>0</v>
      </c>
    </row>
    <row r="43" spans="1:24" ht="15">
      <c r="A43" s="454"/>
      <c r="B43" s="121" t="s">
        <v>545</v>
      </c>
      <c r="C43" s="122" t="s">
        <v>150</v>
      </c>
      <c r="D43" s="123" t="s">
        <v>478</v>
      </c>
      <c r="E43" s="124" t="e">
        <f t="shared" si="0"/>
        <v>#DIV/0!</v>
      </c>
      <c r="F43" s="124" t="e">
        <f t="shared" si="1"/>
        <v>#DIV/0!</v>
      </c>
      <c r="G43" s="124" t="e">
        <f t="shared" si="2"/>
        <v>#DIV/0!</v>
      </c>
      <c r="H43" s="379" t="e">
        <f t="shared" si="10"/>
        <v>#DIV/0!</v>
      </c>
      <c r="I43" s="358" t="e">
        <f t="shared" si="4"/>
        <v>#DIV/0!</v>
      </c>
      <c r="J43" s="33"/>
      <c r="K43" s="27">
        <v>1050</v>
      </c>
      <c r="L43" s="145" t="str">
        <f>VLOOKUP($K43,Riclassificazioni!$A:$J,2)</f>
        <v>SERVICES</v>
      </c>
      <c r="M43" s="52">
        <f>VLOOKUP($K43,Riclassificazioni!$A:$J,6)</f>
        <v>0</v>
      </c>
      <c r="N43" s="52">
        <f>VLOOKUP($K43,Riclassificazioni!$A:$J,7)</f>
        <v>0</v>
      </c>
      <c r="O43" s="52">
        <f>VLOOKUP($K43,Riclassificazioni!$A:$J,8)</f>
        <v>0</v>
      </c>
      <c r="P43" s="52">
        <f>VLOOKUP($K43,Riclassificazioni!$A:$J,9)</f>
        <v>0</v>
      </c>
      <c r="Q43" s="52">
        <f>VLOOKUP($K43,Riclassificazioni!$A:$J,10)</f>
        <v>0</v>
      </c>
      <c r="R43" s="27">
        <v>1580</v>
      </c>
      <c r="S43" s="330" t="str">
        <f>VLOOKUP($R43,Riclassificazioni!$A:$J,2)</f>
        <v>TOT_EXP</v>
      </c>
      <c r="T43" s="58">
        <f>VLOOKUP($R43,Riclassificazioni!$A:$J,6)</f>
        <v>0</v>
      </c>
      <c r="U43" s="58">
        <f>VLOOKUP($R43,Riclassificazioni!$A:$J,7)</f>
        <v>0</v>
      </c>
      <c r="V43" s="58">
        <f>VLOOKUP($R43,Riclassificazioni!$A:$J,8)</f>
        <v>0</v>
      </c>
      <c r="W43" s="59">
        <f>VLOOKUP($R43,Riclassificazioni!$A:$J,9)</f>
        <v>0</v>
      </c>
      <c r="X43" s="59">
        <f>VLOOKUP($R43,Riclassificazioni!$A:$J,10)</f>
        <v>0</v>
      </c>
    </row>
    <row r="44" spans="1:24" ht="15">
      <c r="A44" s="454"/>
      <c r="B44" s="121" t="s">
        <v>546</v>
      </c>
      <c r="C44" s="122" t="s">
        <v>151</v>
      </c>
      <c r="D44" s="123" t="s">
        <v>479</v>
      </c>
      <c r="E44" s="124" t="e">
        <f t="shared" si="0"/>
        <v>#DIV/0!</v>
      </c>
      <c r="F44" s="124" t="e">
        <f t="shared" si="1"/>
        <v>#DIV/0!</v>
      </c>
      <c r="G44" s="124" t="e">
        <f t="shared" si="2"/>
        <v>#DIV/0!</v>
      </c>
      <c r="H44" s="379" t="e">
        <f t="shared" si="10"/>
        <v>#DIV/0!</v>
      </c>
      <c r="I44" s="358" t="e">
        <f t="shared" si="4"/>
        <v>#DIV/0!</v>
      </c>
      <c r="J44" s="33"/>
      <c r="K44" s="27">
        <v>1060</v>
      </c>
      <c r="L44" s="145" t="str">
        <f>VLOOKUP($K44,Riclassificazioni!$A:$J,2)</f>
        <v>SALARIES</v>
      </c>
      <c r="M44" s="52">
        <f>VLOOKUP($K44,Riclassificazioni!$A:$J,6)</f>
        <v>0</v>
      </c>
      <c r="N44" s="52">
        <f>VLOOKUP($K44,Riclassificazioni!$A:$J,7)</f>
        <v>0</v>
      </c>
      <c r="O44" s="52">
        <f>VLOOKUP($K44,Riclassificazioni!$A:$J,8)</f>
        <v>0</v>
      </c>
      <c r="P44" s="52">
        <f>VLOOKUP($K44,Riclassificazioni!$A:$J,9)</f>
        <v>0</v>
      </c>
      <c r="Q44" s="52">
        <f>VLOOKUP($K44,Riclassificazioni!$A:$J,10)</f>
        <v>0</v>
      </c>
      <c r="R44" s="27">
        <v>1580</v>
      </c>
      <c r="S44" s="330" t="str">
        <f>VLOOKUP($R44,Riclassificazioni!$A:$J,2)</f>
        <v>TOT_EXP</v>
      </c>
      <c r="T44" s="58">
        <f>VLOOKUP($R44,Riclassificazioni!$A:$J,6)</f>
        <v>0</v>
      </c>
      <c r="U44" s="58">
        <f>VLOOKUP($R44,Riclassificazioni!$A:$J,7)</f>
        <v>0</v>
      </c>
      <c r="V44" s="58">
        <f>VLOOKUP($R44,Riclassificazioni!$A:$J,8)</f>
        <v>0</v>
      </c>
      <c r="W44" s="59">
        <f>VLOOKUP($R44,Riclassificazioni!$A:$J,9)</f>
        <v>0</v>
      </c>
      <c r="X44" s="59">
        <f>VLOOKUP($R44,Riclassificazioni!$A:$J,10)</f>
        <v>0</v>
      </c>
    </row>
    <row r="45" spans="1:24" ht="15">
      <c r="A45" s="454"/>
      <c r="B45" s="121" t="s">
        <v>547</v>
      </c>
      <c r="C45" s="122" t="s">
        <v>152</v>
      </c>
      <c r="D45" s="123" t="s">
        <v>654</v>
      </c>
      <c r="E45" s="124" t="e">
        <f t="shared" si="0"/>
        <v>#DIV/0!</v>
      </c>
      <c r="F45" s="124" t="e">
        <f t="shared" si="1"/>
        <v>#DIV/0!</v>
      </c>
      <c r="G45" s="124" t="e">
        <f t="shared" si="2"/>
        <v>#DIV/0!</v>
      </c>
      <c r="H45" s="379" t="e">
        <f t="shared" si="10"/>
        <v>#DIV/0!</v>
      </c>
      <c r="I45" s="358" t="e">
        <f t="shared" si="4"/>
        <v>#DIV/0!</v>
      </c>
      <c r="J45" s="33"/>
      <c r="K45" s="27">
        <v>1610</v>
      </c>
      <c r="L45" s="145" t="str">
        <f>VLOOKUP($K45,Riclassificazioni!$A:$J,2)</f>
        <v>AMMDEP_COST</v>
      </c>
      <c r="M45" s="52">
        <f>VLOOKUP($K45,Riclassificazioni!$A:$J,6)</f>
        <v>0</v>
      </c>
      <c r="N45" s="52">
        <f>VLOOKUP($K45,Riclassificazioni!$A:$J,7)</f>
        <v>0</v>
      </c>
      <c r="O45" s="52">
        <f>VLOOKUP($K45,Riclassificazioni!$A:$J,8)</f>
        <v>0</v>
      </c>
      <c r="P45" s="52">
        <f>VLOOKUP($K45,Riclassificazioni!$A:$J,9)</f>
        <v>0</v>
      </c>
      <c r="Q45" s="52">
        <f>VLOOKUP($K45,Riclassificazioni!$A:$J,10)</f>
        <v>0</v>
      </c>
      <c r="R45" s="27">
        <v>1580</v>
      </c>
      <c r="S45" s="330" t="str">
        <f>VLOOKUP($R45,Riclassificazioni!$A:$J,2)</f>
        <v>TOT_EXP</v>
      </c>
      <c r="T45" s="58">
        <f>VLOOKUP($R45,Riclassificazioni!$A:$J,6)</f>
        <v>0</v>
      </c>
      <c r="U45" s="58">
        <f>VLOOKUP($R45,Riclassificazioni!$A:$J,7)</f>
        <v>0</v>
      </c>
      <c r="V45" s="58">
        <f>VLOOKUP($R45,Riclassificazioni!$A:$J,8)</f>
        <v>0</v>
      </c>
      <c r="W45" s="59">
        <f>VLOOKUP($R45,Riclassificazioni!$A:$J,9)</f>
        <v>0</v>
      </c>
      <c r="X45" s="59">
        <f>VLOOKUP($R45,Riclassificazioni!$A:$J,10)</f>
        <v>0</v>
      </c>
    </row>
    <row r="46" spans="1:24" ht="15">
      <c r="A46" s="454"/>
      <c r="B46" s="121" t="s">
        <v>548</v>
      </c>
      <c r="C46" s="122" t="s">
        <v>153</v>
      </c>
      <c r="D46" s="123" t="s">
        <v>651</v>
      </c>
      <c r="E46" s="124" t="e">
        <f t="shared" si="0"/>
        <v>#DIV/0!</v>
      </c>
      <c r="F46" s="124" t="e">
        <f t="shared" si="1"/>
        <v>#DIV/0!</v>
      </c>
      <c r="G46" s="124" t="e">
        <f t="shared" si="2"/>
        <v>#DIV/0!</v>
      </c>
      <c r="H46" s="379" t="e">
        <f t="shared" si="10"/>
        <v>#DIV/0!</v>
      </c>
      <c r="I46" s="358" t="e">
        <f t="shared" si="4"/>
        <v>#DIV/0!</v>
      </c>
      <c r="J46" s="33"/>
      <c r="K46" s="27">
        <v>1130</v>
      </c>
      <c r="L46" s="145" t="str">
        <f>VLOOKUP($K46,Riclassificazioni!$A:$J,2)</f>
        <v>ACC</v>
      </c>
      <c r="M46" s="52">
        <f>VLOOKUP($K46,Riclassificazioni!$A:$J,6)</f>
        <v>0</v>
      </c>
      <c r="N46" s="52">
        <f>VLOOKUP($K46,Riclassificazioni!$A:$J,7)</f>
        <v>0</v>
      </c>
      <c r="O46" s="52">
        <f>VLOOKUP($K46,Riclassificazioni!$A:$J,8)</f>
        <v>0</v>
      </c>
      <c r="P46" s="52">
        <f>VLOOKUP($K46,Riclassificazioni!$A:$J,9)</f>
        <v>0</v>
      </c>
      <c r="Q46" s="52">
        <f>VLOOKUP($K46,Riclassificazioni!$A:$J,10)</f>
        <v>0</v>
      </c>
      <c r="R46" s="27">
        <v>1580</v>
      </c>
      <c r="S46" s="330" t="str">
        <f>VLOOKUP($R46,Riclassificazioni!$A:$J,2)</f>
        <v>TOT_EXP</v>
      </c>
      <c r="T46" s="58">
        <f>VLOOKUP($R46,Riclassificazioni!$A:$J,6)</f>
        <v>0</v>
      </c>
      <c r="U46" s="58">
        <f>VLOOKUP($R46,Riclassificazioni!$A:$J,7)</f>
        <v>0</v>
      </c>
      <c r="V46" s="58">
        <f>VLOOKUP($R46,Riclassificazioni!$A:$J,8)</f>
        <v>0</v>
      </c>
      <c r="W46" s="59">
        <f>VLOOKUP($R46,Riclassificazioni!$A:$J,9)</f>
        <v>0</v>
      </c>
      <c r="X46" s="59">
        <f>VLOOKUP($R46,Riclassificazioni!$A:$J,10)</f>
        <v>0</v>
      </c>
    </row>
    <row r="47" spans="1:24" ht="15">
      <c r="A47" s="454"/>
      <c r="B47" s="121" t="s">
        <v>549</v>
      </c>
      <c r="C47" s="122" t="s">
        <v>154</v>
      </c>
      <c r="D47" s="123" t="s">
        <v>652</v>
      </c>
      <c r="E47" s="124" t="e">
        <f t="shared" si="0"/>
        <v>#DIV/0!</v>
      </c>
      <c r="F47" s="124" t="e">
        <f t="shared" si="1"/>
        <v>#DIV/0!</v>
      </c>
      <c r="G47" s="124" t="e">
        <f t="shared" si="2"/>
        <v>#DIV/0!</v>
      </c>
      <c r="H47" s="379" t="e">
        <f t="shared" si="10"/>
        <v>#DIV/0!</v>
      </c>
      <c r="I47" s="358" t="e">
        <f t="shared" si="4"/>
        <v>#DIV/0!</v>
      </c>
      <c r="J47" s="33"/>
      <c r="K47" s="27">
        <v>1630</v>
      </c>
      <c r="L47" s="145" t="str">
        <f>VLOOKUP($K47,Riclassificazioni!$A:$J,2)</f>
        <v>TOT_FIN_COST</v>
      </c>
      <c r="M47" s="52">
        <f>VLOOKUP($K47,Riclassificazioni!$A:$J,6)</f>
        <v>0</v>
      </c>
      <c r="N47" s="52">
        <f>VLOOKUP($K47,Riclassificazioni!$A:$J,7)</f>
        <v>0</v>
      </c>
      <c r="O47" s="52">
        <f>VLOOKUP($K47,Riclassificazioni!$A:$J,8)</f>
        <v>0</v>
      </c>
      <c r="P47" s="52">
        <f>VLOOKUP($K47,Riclassificazioni!$A:$J,9)</f>
        <v>0</v>
      </c>
      <c r="Q47" s="52">
        <f>VLOOKUP($K47,Riclassificazioni!$A:$J,10)</f>
        <v>0</v>
      </c>
      <c r="R47" s="27">
        <v>1580</v>
      </c>
      <c r="S47" s="330" t="str">
        <f>VLOOKUP($R47,Riclassificazioni!$A:$J,2)</f>
        <v>TOT_EXP</v>
      </c>
      <c r="T47" s="58">
        <f>VLOOKUP($R47,Riclassificazioni!$A:$J,6)</f>
        <v>0</v>
      </c>
      <c r="U47" s="58">
        <f>VLOOKUP($R47,Riclassificazioni!$A:$J,7)</f>
        <v>0</v>
      </c>
      <c r="V47" s="58">
        <f>VLOOKUP($R47,Riclassificazioni!$A:$J,8)</f>
        <v>0</v>
      </c>
      <c r="W47" s="59">
        <f>VLOOKUP($R47,Riclassificazioni!$A:$J,9)</f>
        <v>0</v>
      </c>
      <c r="X47" s="59">
        <f>VLOOKUP($R47,Riclassificazioni!$A:$J,10)</f>
        <v>0</v>
      </c>
    </row>
    <row r="48" spans="1:24" ht="15">
      <c r="A48" s="454"/>
      <c r="B48" s="121" t="s">
        <v>550</v>
      </c>
      <c r="C48" s="122" t="s">
        <v>155</v>
      </c>
      <c r="D48" s="123" t="s">
        <v>653</v>
      </c>
      <c r="E48" s="124" t="e">
        <f t="shared" si="0"/>
        <v>#DIV/0!</v>
      </c>
      <c r="F48" s="124" t="e">
        <f t="shared" si="1"/>
        <v>#DIV/0!</v>
      </c>
      <c r="G48" s="124" t="e">
        <f t="shared" si="2"/>
        <v>#DIV/0!</v>
      </c>
      <c r="H48" s="379" t="e">
        <f t="shared" si="10"/>
        <v>#DIV/0!</v>
      </c>
      <c r="I48" s="358" t="e">
        <f t="shared" si="4"/>
        <v>#DIV/0!</v>
      </c>
      <c r="J48" s="33"/>
      <c r="K48" s="27">
        <v>1240</v>
      </c>
      <c r="L48" s="145" t="str">
        <f>VLOOKUP($K48,Riclassificazioni!$A:$J,2)</f>
        <v>INC_TAX</v>
      </c>
      <c r="M48" s="52">
        <f>VLOOKUP($K48,Riclassificazioni!$A:$J,6)</f>
        <v>0</v>
      </c>
      <c r="N48" s="52">
        <f>VLOOKUP($K48,Riclassificazioni!$A:$J,7)</f>
        <v>0</v>
      </c>
      <c r="O48" s="52">
        <f>VLOOKUP($K48,Riclassificazioni!$A:$J,8)</f>
        <v>0</v>
      </c>
      <c r="P48" s="52">
        <f>VLOOKUP($K48,Riclassificazioni!$A:$J,9)</f>
        <v>0</v>
      </c>
      <c r="Q48" s="52">
        <f>VLOOKUP($K48,Riclassificazioni!$A:$J,10)</f>
        <v>0</v>
      </c>
      <c r="R48" s="27">
        <v>1580</v>
      </c>
      <c r="S48" s="330" t="str">
        <f>VLOOKUP($R48,Riclassificazioni!$A:$J,2)</f>
        <v>TOT_EXP</v>
      </c>
      <c r="T48" s="58">
        <f>VLOOKUP($R48,Riclassificazioni!$A:$J,6)</f>
        <v>0</v>
      </c>
      <c r="U48" s="58">
        <f>VLOOKUP($R48,Riclassificazioni!$A:$J,7)</f>
        <v>0</v>
      </c>
      <c r="V48" s="58">
        <f>VLOOKUP($R48,Riclassificazioni!$A:$J,8)</f>
        <v>0</v>
      </c>
      <c r="W48" s="59">
        <f>VLOOKUP($R48,Riclassificazioni!$A:$J,9)</f>
        <v>0</v>
      </c>
      <c r="X48" s="59">
        <f>VLOOKUP($R48,Riclassificazioni!$A:$J,10)</f>
        <v>0</v>
      </c>
    </row>
    <row r="49" spans="1:24" ht="16" thickBot="1">
      <c r="A49" s="455"/>
      <c r="B49" s="125" t="s">
        <v>656</v>
      </c>
      <c r="C49" s="126" t="s">
        <v>156</v>
      </c>
      <c r="D49" s="127" t="s">
        <v>657</v>
      </c>
      <c r="E49" s="128" t="e">
        <f t="shared" si="0"/>
        <v>#DIV/0!</v>
      </c>
      <c r="F49" s="128" t="e">
        <f t="shared" si="1"/>
        <v>#DIV/0!</v>
      </c>
      <c r="G49" s="128" t="e">
        <f t="shared" si="2"/>
        <v>#DIV/0!</v>
      </c>
      <c r="H49" s="380" t="e">
        <f t="shared" si="10"/>
        <v>#DIV/0!</v>
      </c>
      <c r="I49" s="359" t="e">
        <f t="shared" si="4"/>
        <v>#DIV/0!</v>
      </c>
      <c r="J49" s="33"/>
      <c r="K49" s="28">
        <v>1070</v>
      </c>
      <c r="L49" s="146" t="str">
        <f>VLOOKUP($K49,Riclassificazioni!$A:$J,2)</f>
        <v>OTH_OP_COSTS</v>
      </c>
      <c r="M49" s="53">
        <f>VLOOKUP($K49,Riclassificazioni!$A:$J,6)</f>
        <v>0</v>
      </c>
      <c r="N49" s="53">
        <f>VLOOKUP($K49,Riclassificazioni!$A:$J,7)</f>
        <v>0</v>
      </c>
      <c r="O49" s="53">
        <f>VLOOKUP($K49,Riclassificazioni!$A:$J,8)</f>
        <v>0</v>
      </c>
      <c r="P49" s="53">
        <f>VLOOKUP($K49,Riclassificazioni!$A:$J,9)</f>
        <v>0</v>
      </c>
      <c r="Q49" s="53">
        <f>VLOOKUP($K49,Riclassificazioni!$A:$J,10)</f>
        <v>0</v>
      </c>
      <c r="R49" s="30">
        <v>1580</v>
      </c>
      <c r="S49" s="331" t="str">
        <f>VLOOKUP($R49,Riclassificazioni!$A:$J,2)</f>
        <v>TOT_EXP</v>
      </c>
      <c r="T49" s="60">
        <f>VLOOKUP($R49,Riclassificazioni!$A:$J,6)</f>
        <v>0</v>
      </c>
      <c r="U49" s="60">
        <f>VLOOKUP($R49,Riclassificazioni!$A:$J,7)</f>
        <v>0</v>
      </c>
      <c r="V49" s="60">
        <f>VLOOKUP($R49,Riclassificazioni!$A:$J,8)</f>
        <v>0</v>
      </c>
      <c r="W49" s="61">
        <f>VLOOKUP($R49,Riclassificazioni!$A:$J,9)</f>
        <v>0</v>
      </c>
      <c r="X49" s="61">
        <f>VLOOKUP($R49,Riclassificazioni!$A:$J,10)</f>
        <v>0</v>
      </c>
    </row>
    <row r="50" spans="1:24" ht="15">
      <c r="A50" s="443" t="s">
        <v>157</v>
      </c>
      <c r="B50" s="35" t="s">
        <v>551</v>
      </c>
      <c r="C50" s="36" t="s">
        <v>158</v>
      </c>
      <c r="D50" s="85" t="s">
        <v>480</v>
      </c>
      <c r="E50" s="88" t="e">
        <f t="shared" si="0"/>
        <v>#DIV/0!</v>
      </c>
      <c r="F50" s="88" t="e">
        <f t="shared" si="1"/>
        <v>#DIV/0!</v>
      </c>
      <c r="G50" s="88" t="e">
        <f t="shared" si="2"/>
        <v>#DIV/0!</v>
      </c>
      <c r="H50" s="369" t="e">
        <f t="shared" si="10"/>
        <v>#DIV/0!</v>
      </c>
      <c r="I50" s="345" t="e">
        <f t="shared" si="4"/>
        <v>#DIV/0!</v>
      </c>
      <c r="J50" s="33"/>
      <c r="K50" s="26">
        <v>550</v>
      </c>
      <c r="L50" s="144" t="str">
        <f>VLOOKUP($K50,Riclassificazioni!$A:$J,2)</f>
        <v>CASH_AND_EQ</v>
      </c>
      <c r="M50" s="51">
        <f>VLOOKUP($K50,Riclassificazioni!$A:$J,6)</f>
        <v>0</v>
      </c>
      <c r="N50" s="51">
        <f>VLOOKUP($K50,Riclassificazioni!$A:$J,7)</f>
        <v>0</v>
      </c>
      <c r="O50" s="51">
        <f>VLOOKUP($K50,Riclassificazioni!$A:$J,8)</f>
        <v>0</v>
      </c>
      <c r="P50" s="51">
        <f>VLOOKUP($K50,Riclassificazioni!$A:$J,9)</f>
        <v>0</v>
      </c>
      <c r="Q50" s="51">
        <f>VLOOKUP($K50,Riclassificazioni!$A:$J,10)</f>
        <v>0</v>
      </c>
      <c r="R50" s="325">
        <v>870</v>
      </c>
      <c r="S50" s="335" t="str">
        <f>VLOOKUP($R50,Riclassificazioni!$A:$J,2)</f>
        <v>TOT_CURR_LIAB</v>
      </c>
      <c r="T50" s="56">
        <f>VLOOKUP($R50,Riclassificazioni!$A:$J,6)</f>
        <v>0</v>
      </c>
      <c r="U50" s="56">
        <f>VLOOKUP($R50,Riclassificazioni!$A:$J,7)</f>
        <v>0</v>
      </c>
      <c r="V50" s="56">
        <f>VLOOKUP($R50,Riclassificazioni!$A:$J,8)</f>
        <v>0</v>
      </c>
      <c r="W50" s="57">
        <f>VLOOKUP($R50,Riclassificazioni!$A:$J,9)</f>
        <v>0</v>
      </c>
      <c r="X50" s="57">
        <f>VLOOKUP($R50,Riclassificazioni!$A:$J,10)</f>
        <v>0</v>
      </c>
    </row>
    <row r="51" spans="1:24" ht="15">
      <c r="A51" s="444"/>
      <c r="B51" s="37" t="s">
        <v>552</v>
      </c>
      <c r="C51" s="38" t="s">
        <v>159</v>
      </c>
      <c r="D51" s="86" t="s">
        <v>481</v>
      </c>
      <c r="E51" s="89" t="e">
        <f t="shared" si="0"/>
        <v>#DIV/0!</v>
      </c>
      <c r="F51" s="89" t="e">
        <f t="shared" si="1"/>
        <v>#DIV/0!</v>
      </c>
      <c r="G51" s="89" t="e">
        <f t="shared" si="2"/>
        <v>#DIV/0!</v>
      </c>
      <c r="H51" s="370" t="e">
        <f t="shared" si="10"/>
        <v>#DIV/0!</v>
      </c>
      <c r="I51" s="346" t="e">
        <f t="shared" si="4"/>
        <v>#DIV/0!</v>
      </c>
      <c r="J51" s="33"/>
      <c r="K51" s="27">
        <v>580</v>
      </c>
      <c r="L51" s="145" t="str">
        <f>VLOOKUP($K51,Riclassificazioni!$A:$J,2)</f>
        <v>TOT_CURR_AS</v>
      </c>
      <c r="M51" s="52">
        <f>VLOOKUP($K51,Riclassificazioni!$A:$J,6)</f>
        <v>0</v>
      </c>
      <c r="N51" s="52">
        <f>VLOOKUP($K51,Riclassificazioni!$A:$J,7)</f>
        <v>0</v>
      </c>
      <c r="O51" s="52">
        <f>VLOOKUP($K51,Riclassificazioni!$A:$J,8)</f>
        <v>0</v>
      </c>
      <c r="P51" s="52">
        <f>VLOOKUP($K51,Riclassificazioni!$A:$J,9)</f>
        <v>0</v>
      </c>
      <c r="Q51" s="52">
        <f>VLOOKUP($K51,Riclassificazioni!$A:$J,10)</f>
        <v>0</v>
      </c>
      <c r="R51" s="326">
        <v>870</v>
      </c>
      <c r="S51" s="336" t="str">
        <f>VLOOKUP($R51,Riclassificazioni!$A:$J,2)</f>
        <v>TOT_CURR_LIAB</v>
      </c>
      <c r="T51" s="58">
        <f>VLOOKUP($R51,Riclassificazioni!$A:$J,6)</f>
        <v>0</v>
      </c>
      <c r="U51" s="58">
        <f>VLOOKUP($R51,Riclassificazioni!$A:$J,7)</f>
        <v>0</v>
      </c>
      <c r="V51" s="58">
        <f>VLOOKUP($R51,Riclassificazioni!$A:$J,8)</f>
        <v>0</v>
      </c>
      <c r="W51" s="59">
        <f>VLOOKUP($R51,Riclassificazioni!$A:$J,9)</f>
        <v>0</v>
      </c>
      <c r="X51" s="59">
        <f>VLOOKUP($R51,Riclassificazioni!$A:$J,10)</f>
        <v>0</v>
      </c>
    </row>
    <row r="52" spans="1:24" ht="15">
      <c r="A52" s="444"/>
      <c r="B52" s="37" t="s">
        <v>553</v>
      </c>
      <c r="C52" s="38" t="s">
        <v>160</v>
      </c>
      <c r="D52" s="86" t="s">
        <v>659</v>
      </c>
      <c r="E52" s="89" t="e">
        <f t="shared" si="0"/>
        <v>#DIV/0!</v>
      </c>
      <c r="F52" s="89" t="e">
        <f t="shared" si="1"/>
        <v>#DIV/0!</v>
      </c>
      <c r="G52" s="89" t="e">
        <f t="shared" si="2"/>
        <v>#DIV/0!</v>
      </c>
      <c r="H52" s="370" t="e">
        <f t="shared" si="10"/>
        <v>#DIV/0!</v>
      </c>
      <c r="I52" s="346" t="e">
        <f t="shared" si="4"/>
        <v>#DIV/0!</v>
      </c>
      <c r="J52" s="33"/>
      <c r="K52" s="27">
        <v>1500</v>
      </c>
      <c r="L52" s="145" t="str">
        <f>VLOOKUP($K52,Riclassificazioni!$A:$J,2)</f>
        <v>CURRAS_NETINV</v>
      </c>
      <c r="M52" s="52">
        <f>VLOOKUP($K52,Riclassificazioni!$A:$J,6)</f>
        <v>0</v>
      </c>
      <c r="N52" s="52">
        <f>VLOOKUP($K52,Riclassificazioni!$A:$J,7)</f>
        <v>0</v>
      </c>
      <c r="O52" s="52">
        <f>VLOOKUP($K52,Riclassificazioni!$A:$J,8)</f>
        <v>0</v>
      </c>
      <c r="P52" s="52">
        <f>VLOOKUP($K52,Riclassificazioni!$A:$J,9)</f>
        <v>0</v>
      </c>
      <c r="Q52" s="52">
        <f>VLOOKUP($K52,Riclassificazioni!$A:$J,10)</f>
        <v>0</v>
      </c>
      <c r="R52" s="326">
        <v>870</v>
      </c>
      <c r="S52" s="336" t="str">
        <f>VLOOKUP($R52,Riclassificazioni!$A:$J,2)</f>
        <v>TOT_CURR_LIAB</v>
      </c>
      <c r="T52" s="58">
        <f>VLOOKUP($R52,Riclassificazioni!$A:$J,6)</f>
        <v>0</v>
      </c>
      <c r="U52" s="58">
        <f>VLOOKUP($R52,Riclassificazioni!$A:$J,7)</f>
        <v>0</v>
      </c>
      <c r="V52" s="58">
        <f>VLOOKUP($R52,Riclassificazioni!$A:$J,8)</f>
        <v>0</v>
      </c>
      <c r="W52" s="59">
        <f>VLOOKUP($R52,Riclassificazioni!$A:$J,9)</f>
        <v>0</v>
      </c>
      <c r="X52" s="59">
        <f>VLOOKUP($R52,Riclassificazioni!$A:$J,10)</f>
        <v>0</v>
      </c>
    </row>
    <row r="53" spans="1:24" ht="15">
      <c r="A53" s="444"/>
      <c r="B53" s="37" t="s">
        <v>554</v>
      </c>
      <c r="C53" s="208" t="s">
        <v>161</v>
      </c>
      <c r="D53" s="209" t="s">
        <v>482</v>
      </c>
      <c r="E53" s="221">
        <f>M53-T53</f>
        <v>0</v>
      </c>
      <c r="F53" s="221">
        <f>N53-U53</f>
        <v>0</v>
      </c>
      <c r="G53" s="221">
        <f>O53-V53</f>
        <v>0</v>
      </c>
      <c r="H53" s="381">
        <f>P53-W53</f>
        <v>0</v>
      </c>
      <c r="I53" s="360">
        <f>Q53-X53</f>
        <v>0</v>
      </c>
      <c r="J53" s="33"/>
      <c r="K53" s="27">
        <v>680</v>
      </c>
      <c r="L53" s="145" t="str">
        <f>VLOOKUP($K53,Riclassificazioni!$A:$J,2)</f>
        <v>EQ_SHARE</v>
      </c>
      <c r="M53" s="52">
        <f>VLOOKUP($K53,Riclassificazioni!$A:$J,6)</f>
        <v>0</v>
      </c>
      <c r="N53" s="52">
        <f>VLOOKUP($K53,Riclassificazioni!$A:$J,7)</f>
        <v>0</v>
      </c>
      <c r="O53" s="52">
        <f>VLOOKUP($K53,Riclassificazioni!$A:$J,8)</f>
        <v>0</v>
      </c>
      <c r="P53" s="52">
        <f>VLOOKUP($K53,Riclassificazioni!$A:$J,9)</f>
        <v>0</v>
      </c>
      <c r="Q53" s="52">
        <f>VLOOKUP($K53,Riclassificazioni!$A:$J,10)</f>
        <v>0</v>
      </c>
      <c r="R53" s="326">
        <v>500</v>
      </c>
      <c r="S53" s="336" t="str">
        <f>VLOOKUP($R53,Riclassificazioni!$A:$J,2)</f>
        <v>TOT_N_CURR_AS</v>
      </c>
      <c r="T53" s="58">
        <f>VLOOKUP($R53,Riclassificazioni!$A:$J,6)</f>
        <v>0</v>
      </c>
      <c r="U53" s="58">
        <f>VLOOKUP($R53,Riclassificazioni!$A:$J,7)</f>
        <v>0</v>
      </c>
      <c r="V53" s="58">
        <f>VLOOKUP($R53,Riclassificazioni!$A:$J,8)</f>
        <v>0</v>
      </c>
      <c r="W53" s="59">
        <f>VLOOKUP($R53,Riclassificazioni!$A:$J,9)</f>
        <v>0</v>
      </c>
      <c r="X53" s="59">
        <f>VLOOKUP($R53,Riclassificazioni!$A:$J,10)</f>
        <v>0</v>
      </c>
    </row>
    <row r="54" spans="1:24" ht="15">
      <c r="A54" s="444"/>
      <c r="B54" s="37" t="s">
        <v>555</v>
      </c>
      <c r="C54" s="208" t="s">
        <v>162</v>
      </c>
      <c r="D54" s="209" t="s">
        <v>660</v>
      </c>
      <c r="E54" s="221">
        <f t="shared" ref="E54:E57" si="11">M54-T54</f>
        <v>0</v>
      </c>
      <c r="F54" s="221">
        <f t="shared" ref="F54:F57" si="12">N54-U54</f>
        <v>0</v>
      </c>
      <c r="G54" s="221">
        <f t="shared" ref="G54:G57" si="13">O54-V54</f>
        <v>0</v>
      </c>
      <c r="H54" s="381">
        <f t="shared" ref="H54:I57" si="14">P54-W54</f>
        <v>0</v>
      </c>
      <c r="I54" s="360">
        <f t="shared" si="14"/>
        <v>0</v>
      </c>
      <c r="J54" s="33"/>
      <c r="K54" s="27">
        <v>1530</v>
      </c>
      <c r="L54" s="145" t="str">
        <f>VLOOKUP($K54,Riclassificazioni!$A:$J,2)</f>
        <v>CAP_CONS</v>
      </c>
      <c r="M54" s="52">
        <f>VLOOKUP($K54,Riclassificazioni!$A:$J,6)</f>
        <v>0</v>
      </c>
      <c r="N54" s="52">
        <f>VLOOKUP($K54,Riclassificazioni!$A:$J,7)</f>
        <v>0</v>
      </c>
      <c r="O54" s="52">
        <f>VLOOKUP($K54,Riclassificazioni!$A:$J,8)</f>
        <v>0</v>
      </c>
      <c r="P54" s="52">
        <f>VLOOKUP($K54,Riclassificazioni!$A:$J,9)</f>
        <v>0</v>
      </c>
      <c r="Q54" s="52">
        <f>VLOOKUP($K54,Riclassificazioni!$A:$J,10)</f>
        <v>0</v>
      </c>
      <c r="R54" s="326">
        <v>500</v>
      </c>
      <c r="S54" s="336" t="str">
        <f>VLOOKUP($R54,Riclassificazioni!$A:$J,2)</f>
        <v>TOT_N_CURR_AS</v>
      </c>
      <c r="T54" s="58">
        <f>VLOOKUP($R54,Riclassificazioni!$A:$J,6)</f>
        <v>0</v>
      </c>
      <c r="U54" s="58">
        <f>VLOOKUP($R54,Riclassificazioni!$A:$J,7)</f>
        <v>0</v>
      </c>
      <c r="V54" s="58">
        <f>VLOOKUP($R54,Riclassificazioni!$A:$J,8)</f>
        <v>0</v>
      </c>
      <c r="W54" s="59">
        <f>VLOOKUP($R54,Riclassificazioni!$A:$J,9)</f>
        <v>0</v>
      </c>
      <c r="X54" s="59">
        <f>VLOOKUP($R54,Riclassificazioni!$A:$J,10)</f>
        <v>0</v>
      </c>
    </row>
    <row r="55" spans="1:24" ht="30.75" customHeight="1">
      <c r="A55" s="444"/>
      <c r="B55" s="37" t="s">
        <v>556</v>
      </c>
      <c r="C55" s="208" t="s">
        <v>163</v>
      </c>
      <c r="D55" s="209" t="s">
        <v>661</v>
      </c>
      <c r="E55" s="221">
        <f t="shared" si="11"/>
        <v>0</v>
      </c>
      <c r="F55" s="221">
        <f t="shared" si="12"/>
        <v>0</v>
      </c>
      <c r="G55" s="221">
        <f t="shared" si="13"/>
        <v>0</v>
      </c>
      <c r="H55" s="381">
        <f t="shared" si="14"/>
        <v>0</v>
      </c>
      <c r="I55" s="360">
        <f t="shared" si="14"/>
        <v>0</v>
      </c>
      <c r="J55" s="33"/>
      <c r="K55" s="27">
        <v>1500</v>
      </c>
      <c r="L55" s="145" t="str">
        <f>VLOOKUP($K55,Riclassificazioni!$A:$J,2)</f>
        <v>CURRAS_NETINV</v>
      </c>
      <c r="M55" s="52">
        <f>VLOOKUP($K55,Riclassificazioni!$A:$J,6)</f>
        <v>0</v>
      </c>
      <c r="N55" s="52">
        <f>VLOOKUP($K55,Riclassificazioni!$A:$J,7)</f>
        <v>0</v>
      </c>
      <c r="O55" s="52">
        <f>VLOOKUP($K55,Riclassificazioni!$A:$J,8)</f>
        <v>0</v>
      </c>
      <c r="P55" s="52">
        <f>VLOOKUP($K55,Riclassificazioni!$A:$J,9)</f>
        <v>0</v>
      </c>
      <c r="Q55" s="52">
        <f>VLOOKUP($K55,Riclassificazioni!$A:$J,10)</f>
        <v>0</v>
      </c>
      <c r="R55" s="326">
        <v>870</v>
      </c>
      <c r="S55" s="336" t="str">
        <f>VLOOKUP($R55,Riclassificazioni!$A:$J,2)</f>
        <v>TOT_CURR_LIAB</v>
      </c>
      <c r="T55" s="58">
        <f>VLOOKUP($R55,Riclassificazioni!$A:$J,6)</f>
        <v>0</v>
      </c>
      <c r="U55" s="58">
        <f>VLOOKUP($R55,Riclassificazioni!$A:$J,7)</f>
        <v>0</v>
      </c>
      <c r="V55" s="58">
        <f>VLOOKUP($R55,Riclassificazioni!$A:$J,8)</f>
        <v>0</v>
      </c>
      <c r="W55" s="59">
        <f>VLOOKUP($R55,Riclassificazioni!$A:$J,9)</f>
        <v>0</v>
      </c>
      <c r="X55" s="59">
        <f>VLOOKUP($R55,Riclassificazioni!$A:$J,10)</f>
        <v>0</v>
      </c>
    </row>
    <row r="56" spans="1:24" ht="15">
      <c r="A56" s="444"/>
      <c r="B56" s="37" t="s">
        <v>557</v>
      </c>
      <c r="C56" s="208" t="s">
        <v>164</v>
      </c>
      <c r="D56" s="209" t="s">
        <v>485</v>
      </c>
      <c r="E56" s="221">
        <f t="shared" si="11"/>
        <v>0</v>
      </c>
      <c r="F56" s="221">
        <f t="shared" si="12"/>
        <v>0</v>
      </c>
      <c r="G56" s="221">
        <f t="shared" si="13"/>
        <v>0</v>
      </c>
      <c r="H56" s="381">
        <f t="shared" si="14"/>
        <v>0</v>
      </c>
      <c r="I56" s="360">
        <f t="shared" si="14"/>
        <v>0</v>
      </c>
      <c r="J56" s="33"/>
      <c r="K56" s="27">
        <v>1490</v>
      </c>
      <c r="L56" s="145" t="str">
        <f>VLOOKUP($K56,Riclassificazioni!$A:$J,2)</f>
        <v>FIN_ASSET</v>
      </c>
      <c r="M56" s="52">
        <f>VLOOKUP($K56,Riclassificazioni!$A:$J,6)</f>
        <v>0</v>
      </c>
      <c r="N56" s="52">
        <f>VLOOKUP($K56,Riclassificazioni!$A:$J,7)</f>
        <v>0</v>
      </c>
      <c r="O56" s="52">
        <f>VLOOKUP($K56,Riclassificazioni!$A:$J,8)</f>
        <v>0</v>
      </c>
      <c r="P56" s="52">
        <f>VLOOKUP($K56,Riclassificazioni!$A:$J,9)</f>
        <v>0</v>
      </c>
      <c r="Q56" s="52">
        <f>VLOOKUP($K56,Riclassificazioni!$A:$J,10)</f>
        <v>0</v>
      </c>
      <c r="R56" s="326">
        <v>1550</v>
      </c>
      <c r="S56" s="336" t="str">
        <f>VLOOKUP($R56,Riclassificazioni!$A:$J,2)</f>
        <v>FIN_DEB</v>
      </c>
      <c r="T56" s="58">
        <f>VLOOKUP($R56,Riclassificazioni!$A:$J,6)</f>
        <v>0</v>
      </c>
      <c r="U56" s="58">
        <f>VLOOKUP($R56,Riclassificazioni!$A:$J,7)</f>
        <v>0</v>
      </c>
      <c r="V56" s="58">
        <f>VLOOKUP($R56,Riclassificazioni!$A:$J,8)</f>
        <v>0</v>
      </c>
      <c r="W56" s="59">
        <f>VLOOKUP($R56,Riclassificazioni!$A:$J,9)</f>
        <v>0</v>
      </c>
      <c r="X56" s="59">
        <f>VLOOKUP($R56,Riclassificazioni!$A:$J,10)</f>
        <v>0</v>
      </c>
    </row>
    <row r="57" spans="1:24" ht="15">
      <c r="A57" s="444"/>
      <c r="B57" s="37" t="s">
        <v>558</v>
      </c>
      <c r="C57" s="208" t="s">
        <v>165</v>
      </c>
      <c r="D57" s="209" t="s">
        <v>486</v>
      </c>
      <c r="E57" s="221">
        <f t="shared" si="11"/>
        <v>0</v>
      </c>
      <c r="F57" s="221">
        <f t="shared" si="12"/>
        <v>0</v>
      </c>
      <c r="G57" s="221">
        <f t="shared" si="13"/>
        <v>0</v>
      </c>
      <c r="H57" s="381">
        <f t="shared" si="14"/>
        <v>0</v>
      </c>
      <c r="I57" s="360">
        <f t="shared" si="14"/>
        <v>0</v>
      </c>
      <c r="J57" s="33"/>
      <c r="K57" s="27">
        <v>1480</v>
      </c>
      <c r="L57" s="145" t="str">
        <f>VLOOKUP($K57,Riclassificazioni!$A:$J,2)</f>
        <v>WORK_ASSET</v>
      </c>
      <c r="M57" s="52">
        <f>VLOOKUP($K57,Riclassificazioni!$A:$J,6)</f>
        <v>0</v>
      </c>
      <c r="N57" s="52">
        <f>VLOOKUP($K57,Riclassificazioni!$A:$J,7)</f>
        <v>0</v>
      </c>
      <c r="O57" s="52">
        <f>VLOOKUP($K57,Riclassificazioni!$A:$J,8)</f>
        <v>0</v>
      </c>
      <c r="P57" s="52">
        <f>VLOOKUP($K57,Riclassificazioni!$A:$J,9)</f>
        <v>0</v>
      </c>
      <c r="Q57" s="52">
        <f>VLOOKUP($K57,Riclassificazioni!$A:$J,10)</f>
        <v>0</v>
      </c>
      <c r="R57" s="326">
        <v>1540</v>
      </c>
      <c r="S57" s="336" t="str">
        <f>VLOOKUP($R57,Riclassificazioni!$A:$J,2)</f>
        <v>WORKLIAB</v>
      </c>
      <c r="T57" s="58">
        <f>VLOOKUP($R57,Riclassificazioni!$A:$J,6)</f>
        <v>0</v>
      </c>
      <c r="U57" s="58">
        <f>VLOOKUP($R57,Riclassificazioni!$A:$J,7)</f>
        <v>0</v>
      </c>
      <c r="V57" s="58">
        <f>VLOOKUP($R57,Riclassificazioni!$A:$J,8)</f>
        <v>0</v>
      </c>
      <c r="W57" s="59">
        <f>VLOOKUP($R57,Riclassificazioni!$A:$J,9)</f>
        <v>0</v>
      </c>
      <c r="X57" s="59">
        <f>VLOOKUP($R57,Riclassificazioni!$A:$J,10)</f>
        <v>0</v>
      </c>
    </row>
    <row r="58" spans="1:24" ht="16" thickBot="1">
      <c r="A58" s="445"/>
      <c r="B58" s="39" t="s">
        <v>559</v>
      </c>
      <c r="C58" s="40" t="s">
        <v>166</v>
      </c>
      <c r="D58" s="87" t="s">
        <v>487</v>
      </c>
      <c r="E58" s="90" t="e">
        <f t="shared" si="0"/>
        <v>#DIV/0!</v>
      </c>
      <c r="F58" s="90" t="e">
        <f t="shared" si="1"/>
        <v>#DIV/0!</v>
      </c>
      <c r="G58" s="90" t="e">
        <f t="shared" si="2"/>
        <v>#DIV/0!</v>
      </c>
      <c r="H58" s="371" t="e">
        <f t="shared" ref="H58:I92" si="15">P58/W58</f>
        <v>#DIV/0!</v>
      </c>
      <c r="I58" s="347" t="e">
        <f t="shared" si="4"/>
        <v>#DIV/0!</v>
      </c>
      <c r="J58" s="33"/>
      <c r="K58" s="28">
        <v>680</v>
      </c>
      <c r="L58" s="146" t="str">
        <f>VLOOKUP($K58,Riclassificazioni!$A:$J,2)</f>
        <v>EQ_SHARE</v>
      </c>
      <c r="M58" s="53">
        <f>VLOOKUP($K58,Riclassificazioni!$A:$J,6)</f>
        <v>0</v>
      </c>
      <c r="N58" s="53">
        <f>VLOOKUP($K58,Riclassificazioni!$A:$J,7)</f>
        <v>0</v>
      </c>
      <c r="O58" s="53">
        <f>VLOOKUP($K58,Riclassificazioni!$A:$J,8)</f>
        <v>0</v>
      </c>
      <c r="P58" s="53">
        <f>VLOOKUP($K58,Riclassificazioni!$A:$J,9)</f>
        <v>0</v>
      </c>
      <c r="Q58" s="53">
        <f>VLOOKUP($K58,Riclassificazioni!$A:$J,10)</f>
        <v>0</v>
      </c>
      <c r="R58" s="328">
        <v>500</v>
      </c>
      <c r="S58" s="337" t="str">
        <f>VLOOKUP($R58,Riclassificazioni!$A:$J,2)</f>
        <v>TOT_N_CURR_AS</v>
      </c>
      <c r="T58" s="60">
        <f>VLOOKUP($R58,Riclassificazioni!$A:$J,6)</f>
        <v>0</v>
      </c>
      <c r="U58" s="60">
        <f>VLOOKUP($R58,Riclassificazioni!$A:$J,7)</f>
        <v>0</v>
      </c>
      <c r="V58" s="60">
        <f>VLOOKUP($R58,Riclassificazioni!$A:$J,8)</f>
        <v>0</v>
      </c>
      <c r="W58" s="61">
        <f>VLOOKUP($R58,Riclassificazioni!$A:$J,9)</f>
        <v>0</v>
      </c>
      <c r="X58" s="61">
        <f>VLOOKUP($R58,Riclassificazioni!$A:$J,10)</f>
        <v>0</v>
      </c>
    </row>
    <row r="59" spans="1:24" ht="15">
      <c r="A59" s="456" t="s">
        <v>167</v>
      </c>
      <c r="B59" s="134" t="s">
        <v>663</v>
      </c>
      <c r="C59" s="135" t="s">
        <v>664</v>
      </c>
      <c r="D59" s="136" t="s">
        <v>665</v>
      </c>
      <c r="E59" s="137" t="e">
        <f t="shared" si="0"/>
        <v>#DIV/0!</v>
      </c>
      <c r="F59" s="137" t="e">
        <f t="shared" si="1"/>
        <v>#DIV/0!</v>
      </c>
      <c r="G59" s="137" t="e">
        <f t="shared" si="2"/>
        <v>#DIV/0!</v>
      </c>
      <c r="H59" s="382" t="e">
        <f t="shared" si="15"/>
        <v>#DIV/0!</v>
      </c>
      <c r="I59" s="361" t="e">
        <f t="shared" si="4"/>
        <v>#DIV/0!</v>
      </c>
      <c r="J59" s="33"/>
      <c r="K59" s="29">
        <v>1450</v>
      </c>
      <c r="L59" s="147" t="str">
        <f>VLOOKUP($K59,Riclassificazioni!$A:$J,2)</f>
        <v>OP_LIAB</v>
      </c>
      <c r="M59" s="54">
        <f>VLOOKUP($K59,Riclassificazioni!$A:$J,6)</f>
        <v>0</v>
      </c>
      <c r="N59" s="54">
        <f>VLOOKUP($K59,Riclassificazioni!$A:$J,7)</f>
        <v>0</v>
      </c>
      <c r="O59" s="54">
        <f>VLOOKUP($K59,Riclassificazioni!$A:$J,8)</f>
        <v>0</v>
      </c>
      <c r="P59" s="54">
        <f>VLOOKUP($K59,Riclassificazioni!$A:$J,9)</f>
        <v>0</v>
      </c>
      <c r="Q59" s="54">
        <f>VLOOKUP($K59,Riclassificazioni!$A:$J,10)</f>
        <v>0</v>
      </c>
      <c r="R59" s="325">
        <v>900</v>
      </c>
      <c r="S59" s="338" t="str">
        <f>VLOOKUP($R59,Riclassificazioni!$A:$J,2)</f>
        <v>TOT_EQT_LIAB</v>
      </c>
      <c r="T59" s="62">
        <f>VLOOKUP($R59,Riclassificazioni!$A:$J,6)</f>
        <v>0</v>
      </c>
      <c r="U59" s="62">
        <f>VLOOKUP($R59,Riclassificazioni!$A:$J,7)</f>
        <v>0</v>
      </c>
      <c r="V59" s="62">
        <f>VLOOKUP($R59,Riclassificazioni!$A:$J,8)</f>
        <v>0</v>
      </c>
      <c r="W59" s="63">
        <f>VLOOKUP($R59,Riclassificazioni!$A:$J,9)</f>
        <v>0</v>
      </c>
      <c r="X59" s="63">
        <f>VLOOKUP($R59,Riclassificazioni!$A:$J,10)</f>
        <v>0</v>
      </c>
    </row>
    <row r="60" spans="1:24" ht="15">
      <c r="A60" s="456"/>
      <c r="B60" s="138" t="s">
        <v>560</v>
      </c>
      <c r="C60" s="139" t="s">
        <v>168</v>
      </c>
      <c r="D60" s="238" t="s">
        <v>488</v>
      </c>
      <c r="E60" s="140" t="e">
        <f t="shared" si="0"/>
        <v>#DIV/0!</v>
      </c>
      <c r="F60" s="140" t="e">
        <f t="shared" si="1"/>
        <v>#DIV/0!</v>
      </c>
      <c r="G60" s="140" t="e">
        <f t="shared" si="2"/>
        <v>#DIV/0!</v>
      </c>
      <c r="H60" s="383" t="e">
        <f t="shared" si="15"/>
        <v>#DIV/0!</v>
      </c>
      <c r="I60" s="362" t="e">
        <f t="shared" si="4"/>
        <v>#DIV/0!</v>
      </c>
      <c r="J60" s="33"/>
      <c r="K60" s="27">
        <v>1550</v>
      </c>
      <c r="L60" s="145" t="str">
        <f>VLOOKUP($K60,Riclassificazioni!$A:$J,2)</f>
        <v>FIN_DEB</v>
      </c>
      <c r="M60" s="52">
        <f>VLOOKUP($K60,Riclassificazioni!$A:$J,6)</f>
        <v>0</v>
      </c>
      <c r="N60" s="52">
        <f>VLOOKUP($K60,Riclassificazioni!$A:$J,7)</f>
        <v>0</v>
      </c>
      <c r="O60" s="52">
        <f>VLOOKUP($K60,Riclassificazioni!$A:$J,8)</f>
        <v>0</v>
      </c>
      <c r="P60" s="52">
        <f>VLOOKUP($K60,Riclassificazioni!$A:$J,9)</f>
        <v>0</v>
      </c>
      <c r="Q60" s="52">
        <f>VLOOKUP($K60,Riclassificazioni!$A:$J,10)</f>
        <v>0</v>
      </c>
      <c r="R60" s="326">
        <v>900</v>
      </c>
      <c r="S60" s="336" t="str">
        <f>VLOOKUP($R60,Riclassificazioni!$A:$J,2)</f>
        <v>TOT_EQT_LIAB</v>
      </c>
      <c r="T60" s="58">
        <f>VLOOKUP($R60,Riclassificazioni!$A:$J,6)</f>
        <v>0</v>
      </c>
      <c r="U60" s="58">
        <f>VLOOKUP($R60,Riclassificazioni!$A:$J,7)</f>
        <v>0</v>
      </c>
      <c r="V60" s="58">
        <f>VLOOKUP($R60,Riclassificazioni!$A:$J,8)</f>
        <v>0</v>
      </c>
      <c r="W60" s="59">
        <f>VLOOKUP($R60,Riclassificazioni!$A:$J,9)</f>
        <v>0</v>
      </c>
      <c r="X60" s="59">
        <f>VLOOKUP($R60,Riclassificazioni!$A:$J,10)</f>
        <v>0</v>
      </c>
    </row>
    <row r="61" spans="1:24" ht="28">
      <c r="A61" s="456"/>
      <c r="B61" s="138" t="s">
        <v>561</v>
      </c>
      <c r="C61" s="139" t="s">
        <v>169</v>
      </c>
      <c r="D61" s="238" t="s">
        <v>489</v>
      </c>
      <c r="E61" s="140" t="e">
        <f t="shared" si="0"/>
        <v>#DIV/0!</v>
      </c>
      <c r="F61" s="140" t="e">
        <f t="shared" si="1"/>
        <v>#DIV/0!</v>
      </c>
      <c r="G61" s="140" t="e">
        <f t="shared" si="2"/>
        <v>#DIV/0!</v>
      </c>
      <c r="H61" s="383" t="e">
        <f t="shared" si="15"/>
        <v>#DIV/0!</v>
      </c>
      <c r="I61" s="362" t="e">
        <f t="shared" si="4"/>
        <v>#DIV/0!</v>
      </c>
      <c r="J61" s="33"/>
      <c r="K61" s="27">
        <v>790</v>
      </c>
      <c r="L61" s="145" t="str">
        <f>VLOOKUP($K61,Riclassificazioni!$A:$J,2)</f>
        <v>TOT_N_CURR_LIAB</v>
      </c>
      <c r="M61" s="52">
        <f>VLOOKUP($K61,Riclassificazioni!$A:$J,6)</f>
        <v>0</v>
      </c>
      <c r="N61" s="52">
        <f>VLOOKUP($K61,Riclassificazioni!$A:$J,7)</f>
        <v>0</v>
      </c>
      <c r="O61" s="52">
        <f>VLOOKUP($K61,Riclassificazioni!$A:$J,8)</f>
        <v>0</v>
      </c>
      <c r="P61" s="52">
        <f>VLOOKUP($K61,Riclassificazioni!$A:$J,9)</f>
        <v>0</v>
      </c>
      <c r="Q61" s="52">
        <f>VLOOKUP($K61,Riclassificazioni!$A:$J,10)</f>
        <v>0</v>
      </c>
      <c r="R61" s="326">
        <v>900</v>
      </c>
      <c r="S61" s="336" t="str">
        <f>VLOOKUP($R61,Riclassificazioni!$A:$J,2)</f>
        <v>TOT_EQT_LIAB</v>
      </c>
      <c r="T61" s="58">
        <f>VLOOKUP($R61,Riclassificazioni!$A:$J,6)</f>
        <v>0</v>
      </c>
      <c r="U61" s="58">
        <f>VLOOKUP($R61,Riclassificazioni!$A:$J,7)</f>
        <v>0</v>
      </c>
      <c r="V61" s="58">
        <f>VLOOKUP($R61,Riclassificazioni!$A:$J,8)</f>
        <v>0</v>
      </c>
      <c r="W61" s="59">
        <f>VLOOKUP($R61,Riclassificazioni!$A:$J,9)</f>
        <v>0</v>
      </c>
      <c r="X61" s="59">
        <f>VLOOKUP($R61,Riclassificazioni!$A:$J,10)</f>
        <v>0</v>
      </c>
    </row>
    <row r="62" spans="1:24" ht="15">
      <c r="A62" s="456"/>
      <c r="B62" s="138" t="s">
        <v>562</v>
      </c>
      <c r="C62" s="139" t="s">
        <v>170</v>
      </c>
      <c r="D62" s="238" t="s">
        <v>662</v>
      </c>
      <c r="E62" s="140" t="e">
        <f t="shared" si="0"/>
        <v>#DIV/0!</v>
      </c>
      <c r="F62" s="140" t="e">
        <f t="shared" si="1"/>
        <v>#DIV/0!</v>
      </c>
      <c r="G62" s="140" t="e">
        <f t="shared" si="2"/>
        <v>#DIV/0!</v>
      </c>
      <c r="H62" s="383" t="e">
        <f t="shared" si="15"/>
        <v>#DIV/0!</v>
      </c>
      <c r="I62" s="362" t="e">
        <f t="shared" si="4"/>
        <v>#DIV/0!</v>
      </c>
      <c r="J62" s="33"/>
      <c r="K62" s="27">
        <v>1560</v>
      </c>
      <c r="L62" s="145" t="str">
        <f>VLOOKUP($K62,Riclassificazioni!$A:$J,2)</f>
        <v>TOT_PROVISION</v>
      </c>
      <c r="M62" s="52">
        <f>VLOOKUP($K62,Riclassificazioni!$A:$J,6)</f>
        <v>0</v>
      </c>
      <c r="N62" s="52">
        <f>VLOOKUP($K62,Riclassificazioni!$A:$J,7)</f>
        <v>0</v>
      </c>
      <c r="O62" s="52">
        <f>VLOOKUP($K62,Riclassificazioni!$A:$J,8)</f>
        <v>0</v>
      </c>
      <c r="P62" s="52">
        <f>VLOOKUP($K62,Riclassificazioni!$A:$J,9)</f>
        <v>0</v>
      </c>
      <c r="Q62" s="52">
        <f>VLOOKUP($K62,Riclassificazioni!$A:$J,10)</f>
        <v>0</v>
      </c>
      <c r="R62" s="326">
        <v>900</v>
      </c>
      <c r="S62" s="336" t="str">
        <f>VLOOKUP($R62,Riclassificazioni!$A:$J,2)</f>
        <v>TOT_EQT_LIAB</v>
      </c>
      <c r="T62" s="58">
        <f>VLOOKUP($R62,Riclassificazioni!$A:$J,6)</f>
        <v>0</v>
      </c>
      <c r="U62" s="58">
        <f>VLOOKUP($R62,Riclassificazioni!$A:$J,7)</f>
        <v>0</v>
      </c>
      <c r="V62" s="58">
        <f>VLOOKUP($R62,Riclassificazioni!$A:$J,8)</f>
        <v>0</v>
      </c>
      <c r="W62" s="59">
        <f>VLOOKUP($R62,Riclassificazioni!$A:$J,9)</f>
        <v>0</v>
      </c>
      <c r="X62" s="59">
        <f>VLOOKUP($R62,Riclassificazioni!$A:$J,10)</f>
        <v>0</v>
      </c>
    </row>
    <row r="63" spans="1:24" ht="29" thickBot="1">
      <c r="A63" s="456"/>
      <c r="B63" s="141" t="s">
        <v>563</v>
      </c>
      <c r="C63" s="142" t="s">
        <v>171</v>
      </c>
      <c r="D63" s="239" t="s">
        <v>490</v>
      </c>
      <c r="E63" s="143" t="e">
        <f t="shared" si="0"/>
        <v>#DIV/0!</v>
      </c>
      <c r="F63" s="143" t="e">
        <f t="shared" si="1"/>
        <v>#DIV/0!</v>
      </c>
      <c r="G63" s="143" t="e">
        <f t="shared" si="2"/>
        <v>#DIV/0!</v>
      </c>
      <c r="H63" s="384" t="e">
        <f t="shared" si="15"/>
        <v>#DIV/0!</v>
      </c>
      <c r="I63" s="363" t="e">
        <f t="shared" si="4"/>
        <v>#DIV/0!</v>
      </c>
      <c r="J63" s="33"/>
      <c r="K63" s="30">
        <v>870</v>
      </c>
      <c r="L63" s="148" t="str">
        <f>VLOOKUP($K63,Riclassificazioni!$A:$J,2)</f>
        <v>TOT_CURR_LIAB</v>
      </c>
      <c r="M63" s="55">
        <f>VLOOKUP($K63,Riclassificazioni!$A:$J,6)</f>
        <v>0</v>
      </c>
      <c r="N63" s="55">
        <f>VLOOKUP($K63,Riclassificazioni!$A:$J,7)</f>
        <v>0</v>
      </c>
      <c r="O63" s="55">
        <f>VLOOKUP($K63,Riclassificazioni!$A:$J,8)</f>
        <v>0</v>
      </c>
      <c r="P63" s="55">
        <f>VLOOKUP($K63,Riclassificazioni!$A:$J,9)</f>
        <v>0</v>
      </c>
      <c r="Q63" s="55">
        <f>VLOOKUP($K63,Riclassificazioni!$A:$J,10)</f>
        <v>0</v>
      </c>
      <c r="R63" s="328">
        <v>790</v>
      </c>
      <c r="S63" s="339" t="str">
        <f>VLOOKUP($R63,Riclassificazioni!$A:$J,2)</f>
        <v>TOT_N_CURR_LIAB</v>
      </c>
      <c r="T63" s="64">
        <f>VLOOKUP($R63,Riclassificazioni!$A:$J,6)</f>
        <v>0</v>
      </c>
      <c r="U63" s="64">
        <f>VLOOKUP($R63,Riclassificazioni!$A:$J,7)</f>
        <v>0</v>
      </c>
      <c r="V63" s="64">
        <f>VLOOKUP($R63,Riclassificazioni!$A:$J,8)</f>
        <v>0</v>
      </c>
      <c r="W63" s="65">
        <f>VLOOKUP($R63,Riclassificazioni!$A:$J,9)</f>
        <v>0</v>
      </c>
      <c r="X63" s="65">
        <f>VLOOKUP($R63,Riclassificazioni!$A:$J,10)</f>
        <v>0</v>
      </c>
    </row>
    <row r="64" spans="1:24" ht="30" customHeight="1">
      <c r="A64" s="440" t="s">
        <v>172</v>
      </c>
      <c r="B64" s="91" t="s">
        <v>564</v>
      </c>
      <c r="C64" s="92" t="s">
        <v>173</v>
      </c>
      <c r="D64" s="93" t="s">
        <v>491</v>
      </c>
      <c r="E64" s="94" t="e">
        <f t="shared" si="0"/>
        <v>#DIV/0!</v>
      </c>
      <c r="F64" s="94" t="e">
        <f t="shared" si="1"/>
        <v>#DIV/0!</v>
      </c>
      <c r="G64" s="94" t="e">
        <f t="shared" si="2"/>
        <v>#DIV/0!</v>
      </c>
      <c r="H64" s="372" t="e">
        <f t="shared" si="15"/>
        <v>#DIV/0!</v>
      </c>
      <c r="I64" s="348" t="e">
        <f t="shared" si="4"/>
        <v>#DIV/0!</v>
      </c>
      <c r="J64" s="33"/>
      <c r="K64" s="26">
        <v>550</v>
      </c>
      <c r="L64" s="144" t="str">
        <f>VLOOKUP($K64,Riclassificazioni!$A:$J,2)</f>
        <v>CASH_AND_EQ</v>
      </c>
      <c r="M64" s="51">
        <f>VLOOKUP($K64,Riclassificazioni!$A:$J,6)</f>
        <v>0</v>
      </c>
      <c r="N64" s="51">
        <f>VLOOKUP($K64,Riclassificazioni!$A:$J,7)</f>
        <v>0</v>
      </c>
      <c r="O64" s="51">
        <f>VLOOKUP($K64,Riclassificazioni!$A:$J,8)</f>
        <v>0</v>
      </c>
      <c r="P64" s="51">
        <f>VLOOKUP($K64,Riclassificazioni!$A:$J,9)</f>
        <v>0</v>
      </c>
      <c r="Q64" s="51">
        <f>VLOOKUP($K64,Riclassificazioni!$A:$J,10)</f>
        <v>0</v>
      </c>
      <c r="R64" s="325">
        <v>610</v>
      </c>
      <c r="S64" s="335" t="str">
        <f>VLOOKUP($R64,Riclassificazioni!$A:$J,2)</f>
        <v>TOT_ASSET</v>
      </c>
      <c r="T64" s="56">
        <f>VLOOKUP($R64,Riclassificazioni!$A:$J,6)</f>
        <v>0</v>
      </c>
      <c r="U64" s="56">
        <f>VLOOKUP($R64,Riclassificazioni!$A:$J,7)</f>
        <v>0</v>
      </c>
      <c r="V64" s="56">
        <f>VLOOKUP($R64,Riclassificazioni!$A:$J,8)</f>
        <v>0</v>
      </c>
      <c r="W64" s="57">
        <f>VLOOKUP($R64,Riclassificazioni!$A:$J,9)</f>
        <v>0</v>
      </c>
      <c r="X64" s="57">
        <f>VLOOKUP($R64,Riclassificazioni!$A:$J,10)</f>
        <v>0</v>
      </c>
    </row>
    <row r="65" spans="1:24" ht="15">
      <c r="A65" s="441"/>
      <c r="B65" s="95" t="s">
        <v>565</v>
      </c>
      <c r="C65" s="96" t="s">
        <v>174</v>
      </c>
      <c r="D65" s="97" t="s">
        <v>492</v>
      </c>
      <c r="E65" s="98" t="e">
        <f t="shared" si="0"/>
        <v>#DIV/0!</v>
      </c>
      <c r="F65" s="98" t="e">
        <f t="shared" si="1"/>
        <v>#DIV/0!</v>
      </c>
      <c r="G65" s="98" t="e">
        <f t="shared" si="2"/>
        <v>#DIV/0!</v>
      </c>
      <c r="H65" s="373" t="e">
        <f t="shared" si="15"/>
        <v>#DIV/0!</v>
      </c>
      <c r="I65" s="349" t="e">
        <f t="shared" si="4"/>
        <v>#DIV/0!</v>
      </c>
      <c r="J65" s="33"/>
      <c r="K65" s="27">
        <v>520</v>
      </c>
      <c r="L65" s="145" t="str">
        <f>VLOOKUP($K65,Riclassificazioni!$A:$J,2)</f>
        <v>INVENTORIES</v>
      </c>
      <c r="M65" s="52">
        <f>VLOOKUP($K65,Riclassificazioni!$A:$J,6)</f>
        <v>0</v>
      </c>
      <c r="N65" s="52">
        <f>VLOOKUP($K65,Riclassificazioni!$A:$J,7)</f>
        <v>0</v>
      </c>
      <c r="O65" s="52">
        <f>VLOOKUP($K65,Riclassificazioni!$A:$J,8)</f>
        <v>0</v>
      </c>
      <c r="P65" s="52">
        <f>VLOOKUP($K65,Riclassificazioni!$A:$J,9)</f>
        <v>0</v>
      </c>
      <c r="Q65" s="52">
        <f>VLOOKUP($K65,Riclassificazioni!$A:$J,10)</f>
        <v>0</v>
      </c>
      <c r="R65" s="326">
        <v>610</v>
      </c>
      <c r="S65" s="336" t="str">
        <f>VLOOKUP($R65,Riclassificazioni!$A:$J,2)</f>
        <v>TOT_ASSET</v>
      </c>
      <c r="T65" s="58">
        <f>VLOOKUP($R65,Riclassificazioni!$A:$J,6)</f>
        <v>0</v>
      </c>
      <c r="U65" s="58">
        <f>VLOOKUP($R65,Riclassificazioni!$A:$J,7)</f>
        <v>0</v>
      </c>
      <c r="V65" s="58">
        <f>VLOOKUP($R65,Riclassificazioni!$A:$J,8)</f>
        <v>0</v>
      </c>
      <c r="W65" s="59">
        <f>VLOOKUP($R65,Riclassificazioni!$A:$J,9)</f>
        <v>0</v>
      </c>
      <c r="X65" s="59">
        <f>VLOOKUP($R65,Riclassificazioni!$A:$J,10)</f>
        <v>0</v>
      </c>
    </row>
    <row r="66" spans="1:24" ht="15">
      <c r="A66" s="441"/>
      <c r="B66" s="95" t="s">
        <v>566</v>
      </c>
      <c r="C66" s="96" t="s">
        <v>175</v>
      </c>
      <c r="D66" s="97" t="s">
        <v>493</v>
      </c>
      <c r="E66" s="98" t="e">
        <f t="shared" si="0"/>
        <v>#DIV/0!</v>
      </c>
      <c r="F66" s="98" t="e">
        <f t="shared" si="1"/>
        <v>#DIV/0!</v>
      </c>
      <c r="G66" s="98" t="e">
        <f t="shared" si="2"/>
        <v>#DIV/0!</v>
      </c>
      <c r="H66" s="373" t="e">
        <f t="shared" si="15"/>
        <v>#DIV/0!</v>
      </c>
      <c r="I66" s="349" t="e">
        <f t="shared" si="4"/>
        <v>#DIV/0!</v>
      </c>
      <c r="J66" s="33"/>
      <c r="K66" s="27">
        <v>580</v>
      </c>
      <c r="L66" s="145" t="str">
        <f>VLOOKUP($K66,Riclassificazioni!$A:$J,2)</f>
        <v>TOT_CURR_AS</v>
      </c>
      <c r="M66" s="52">
        <f>VLOOKUP($K66,Riclassificazioni!$A:$J,6)</f>
        <v>0</v>
      </c>
      <c r="N66" s="52">
        <f>VLOOKUP($K66,Riclassificazioni!$A:$J,7)</f>
        <v>0</v>
      </c>
      <c r="O66" s="52">
        <f>VLOOKUP($K66,Riclassificazioni!$A:$J,8)</f>
        <v>0</v>
      </c>
      <c r="P66" s="52">
        <f>VLOOKUP($K66,Riclassificazioni!$A:$J,9)</f>
        <v>0</v>
      </c>
      <c r="Q66" s="52">
        <f>VLOOKUP($K66,Riclassificazioni!$A:$J,10)</f>
        <v>0</v>
      </c>
      <c r="R66" s="326">
        <v>610</v>
      </c>
      <c r="S66" s="336" t="str">
        <f>VLOOKUP($R66,Riclassificazioni!$A:$J,2)</f>
        <v>TOT_ASSET</v>
      </c>
      <c r="T66" s="58">
        <f>VLOOKUP($R66,Riclassificazioni!$A:$J,6)</f>
        <v>0</v>
      </c>
      <c r="U66" s="58">
        <f>VLOOKUP($R66,Riclassificazioni!$A:$J,7)</f>
        <v>0</v>
      </c>
      <c r="V66" s="58">
        <f>VLOOKUP($R66,Riclassificazioni!$A:$J,8)</f>
        <v>0</v>
      </c>
      <c r="W66" s="59">
        <f>VLOOKUP($R66,Riclassificazioni!$A:$J,9)</f>
        <v>0</v>
      </c>
      <c r="X66" s="59">
        <f>VLOOKUP($R66,Riclassificazioni!$A:$J,10)</f>
        <v>0</v>
      </c>
    </row>
    <row r="67" spans="1:24" ht="15">
      <c r="A67" s="441"/>
      <c r="B67" s="95" t="s">
        <v>567</v>
      </c>
      <c r="C67" s="96" t="s">
        <v>176</v>
      </c>
      <c r="D67" s="97" t="s">
        <v>495</v>
      </c>
      <c r="E67" s="98" t="e">
        <f t="shared" si="0"/>
        <v>#DIV/0!</v>
      </c>
      <c r="F67" s="98" t="e">
        <f t="shared" si="1"/>
        <v>#DIV/0!</v>
      </c>
      <c r="G67" s="98" t="e">
        <f t="shared" si="2"/>
        <v>#DIV/0!</v>
      </c>
      <c r="H67" s="373" t="e">
        <f t="shared" si="15"/>
        <v>#DIV/0!</v>
      </c>
      <c r="I67" s="349" t="e">
        <f t="shared" si="4"/>
        <v>#DIV/0!</v>
      </c>
      <c r="J67" s="33"/>
      <c r="K67" s="27">
        <v>500</v>
      </c>
      <c r="L67" s="145" t="str">
        <f>VLOOKUP($K67,Riclassificazioni!$A:$J,2)</f>
        <v>TOT_N_CURR_AS</v>
      </c>
      <c r="M67" s="52">
        <f>VLOOKUP($K67,Riclassificazioni!$A:$J,6)</f>
        <v>0</v>
      </c>
      <c r="N67" s="52">
        <f>VLOOKUP($K67,Riclassificazioni!$A:$J,7)</f>
        <v>0</v>
      </c>
      <c r="O67" s="52">
        <f>VLOOKUP($K67,Riclassificazioni!$A:$J,8)</f>
        <v>0</v>
      </c>
      <c r="P67" s="52">
        <f>VLOOKUP($K67,Riclassificazioni!$A:$J,9)</f>
        <v>0</v>
      </c>
      <c r="Q67" s="52">
        <f>VLOOKUP($K67,Riclassificazioni!$A:$J,10)</f>
        <v>0</v>
      </c>
      <c r="R67" s="326">
        <v>610</v>
      </c>
      <c r="S67" s="336" t="str">
        <f>VLOOKUP($R67,Riclassificazioni!$A:$J,2)</f>
        <v>TOT_ASSET</v>
      </c>
      <c r="T67" s="58">
        <f>VLOOKUP($R67,Riclassificazioni!$A:$J,6)</f>
        <v>0</v>
      </c>
      <c r="U67" s="58">
        <f>VLOOKUP($R67,Riclassificazioni!$A:$J,7)</f>
        <v>0</v>
      </c>
      <c r="V67" s="58">
        <f>VLOOKUP($R67,Riclassificazioni!$A:$J,8)</f>
        <v>0</v>
      </c>
      <c r="W67" s="59">
        <f>VLOOKUP($R67,Riclassificazioni!$A:$J,9)</f>
        <v>0</v>
      </c>
      <c r="X67" s="59">
        <f>VLOOKUP($R67,Riclassificazioni!$A:$J,10)</f>
        <v>0</v>
      </c>
    </row>
    <row r="68" spans="1:24" ht="15">
      <c r="A68" s="441"/>
      <c r="B68" s="95" t="s">
        <v>568</v>
      </c>
      <c r="C68" s="96" t="s">
        <v>177</v>
      </c>
      <c r="D68" s="97" t="s">
        <v>666</v>
      </c>
      <c r="E68" s="98" t="e">
        <f t="shared" ref="E68:E92" si="16">M68/T68</f>
        <v>#DIV/0!</v>
      </c>
      <c r="F68" s="98" t="e">
        <f t="shared" ref="F68:F92" si="17">N68/U68</f>
        <v>#DIV/0!</v>
      </c>
      <c r="G68" s="98" t="e">
        <f t="shared" ref="G68:G92" si="18">O68/V68</f>
        <v>#DIV/0!</v>
      </c>
      <c r="H68" s="373" t="e">
        <f t="shared" si="15"/>
        <v>#DIV/0!</v>
      </c>
      <c r="I68" s="349" t="e">
        <f t="shared" si="4"/>
        <v>#DIV/0!</v>
      </c>
      <c r="J68" s="33"/>
      <c r="K68" s="27">
        <v>1520</v>
      </c>
      <c r="L68" s="145" t="str">
        <f>VLOOKUP($K68,Riclassificazioni!$A:$J,2)</f>
        <v>INTAN</v>
      </c>
      <c r="M68" s="52">
        <f>VLOOKUP($K68,Riclassificazioni!$A:$J,6)</f>
        <v>0</v>
      </c>
      <c r="N68" s="52">
        <f>VLOOKUP($K68,Riclassificazioni!$A:$J,7)</f>
        <v>0</v>
      </c>
      <c r="O68" s="52">
        <f>VLOOKUP($K68,Riclassificazioni!$A:$J,8)</f>
        <v>0</v>
      </c>
      <c r="P68" s="52">
        <f>VLOOKUP($K68,Riclassificazioni!$A:$J,9)</f>
        <v>0</v>
      </c>
      <c r="Q68" s="52">
        <f>VLOOKUP($K68,Riclassificazioni!$A:$J,10)</f>
        <v>0</v>
      </c>
      <c r="R68" s="326">
        <v>610</v>
      </c>
      <c r="S68" s="336" t="str">
        <f>VLOOKUP($R68,Riclassificazioni!$A:$J,2)</f>
        <v>TOT_ASSET</v>
      </c>
      <c r="T68" s="58">
        <f>VLOOKUP($R68,Riclassificazioni!$A:$J,6)</f>
        <v>0</v>
      </c>
      <c r="U68" s="58">
        <f>VLOOKUP($R68,Riclassificazioni!$A:$J,7)</f>
        <v>0</v>
      </c>
      <c r="V68" s="58">
        <f>VLOOKUP($R68,Riclassificazioni!$A:$J,8)</f>
        <v>0</v>
      </c>
      <c r="W68" s="59">
        <f>VLOOKUP($R68,Riclassificazioni!$A:$J,9)</f>
        <v>0</v>
      </c>
      <c r="X68" s="59">
        <f>VLOOKUP($R68,Riclassificazioni!$A:$J,10)</f>
        <v>0</v>
      </c>
    </row>
    <row r="69" spans="1:24" ht="15">
      <c r="A69" s="441"/>
      <c r="B69" s="95" t="s">
        <v>569</v>
      </c>
      <c r="C69" s="96" t="s">
        <v>178</v>
      </c>
      <c r="D69" s="97" t="s">
        <v>667</v>
      </c>
      <c r="E69" s="98" t="e">
        <f t="shared" si="16"/>
        <v>#DIV/0!</v>
      </c>
      <c r="F69" s="98" t="e">
        <f t="shared" si="17"/>
        <v>#DIV/0!</v>
      </c>
      <c r="G69" s="98" t="e">
        <f t="shared" si="18"/>
        <v>#DIV/0!</v>
      </c>
      <c r="H69" s="373" t="e">
        <f t="shared" si="15"/>
        <v>#DIV/0!</v>
      </c>
      <c r="I69" s="349" t="e">
        <f t="shared" si="4"/>
        <v>#DIV/0!</v>
      </c>
      <c r="J69" s="33"/>
      <c r="K69" s="27">
        <v>420</v>
      </c>
      <c r="L69" s="145" t="str">
        <f>VLOOKUP($K69,Riclassificazioni!$A:$J,2)</f>
        <v>PR_PL_EQ</v>
      </c>
      <c r="M69" s="52">
        <f>VLOOKUP($K69,Riclassificazioni!$A:$J,6)</f>
        <v>0</v>
      </c>
      <c r="N69" s="52">
        <f>VLOOKUP($K69,Riclassificazioni!$A:$J,7)</f>
        <v>0</v>
      </c>
      <c r="O69" s="52">
        <f>VLOOKUP($K69,Riclassificazioni!$A:$J,8)</f>
        <v>0</v>
      </c>
      <c r="P69" s="52">
        <f>VLOOKUP($K69,Riclassificazioni!$A:$J,9)</f>
        <v>0</v>
      </c>
      <c r="Q69" s="52">
        <f>VLOOKUP($K69,Riclassificazioni!$A:$J,10)</f>
        <v>0</v>
      </c>
      <c r="R69" s="326">
        <v>610</v>
      </c>
      <c r="S69" s="336" t="str">
        <f>VLOOKUP($R69,Riclassificazioni!$A:$J,2)</f>
        <v>TOT_ASSET</v>
      </c>
      <c r="T69" s="58">
        <f>VLOOKUP($R69,Riclassificazioni!$A:$J,6)</f>
        <v>0</v>
      </c>
      <c r="U69" s="58">
        <f>VLOOKUP($R69,Riclassificazioni!$A:$J,7)</f>
        <v>0</v>
      </c>
      <c r="V69" s="58">
        <f>VLOOKUP($R69,Riclassificazioni!$A:$J,8)</f>
        <v>0</v>
      </c>
      <c r="W69" s="59">
        <f>VLOOKUP($R69,Riclassificazioni!$A:$J,9)</f>
        <v>0</v>
      </c>
      <c r="X69" s="59">
        <f>VLOOKUP($R69,Riclassificazioni!$A:$J,10)</f>
        <v>0</v>
      </c>
    </row>
    <row r="70" spans="1:24" ht="15">
      <c r="A70" s="441"/>
      <c r="B70" s="95" t="s">
        <v>570</v>
      </c>
      <c r="C70" s="96" t="s">
        <v>179</v>
      </c>
      <c r="D70" s="97" t="s">
        <v>494</v>
      </c>
      <c r="E70" s="98" t="e">
        <f t="shared" si="16"/>
        <v>#DIV/0!</v>
      </c>
      <c r="F70" s="98" t="e">
        <f t="shared" si="17"/>
        <v>#DIV/0!</v>
      </c>
      <c r="G70" s="98" t="e">
        <f t="shared" si="18"/>
        <v>#DIV/0!</v>
      </c>
      <c r="H70" s="373" t="e">
        <f t="shared" si="15"/>
        <v>#DIV/0!</v>
      </c>
      <c r="I70" s="349" t="e">
        <f t="shared" si="15"/>
        <v>#DIV/0!</v>
      </c>
      <c r="J70" s="33"/>
      <c r="K70" s="27">
        <v>1490</v>
      </c>
      <c r="L70" s="145" t="str">
        <f>VLOOKUP($K70,Riclassificazioni!$A:$J,2)</f>
        <v>FIN_ASSET</v>
      </c>
      <c r="M70" s="52">
        <f>VLOOKUP($K70,Riclassificazioni!$A:$J,6)</f>
        <v>0</v>
      </c>
      <c r="N70" s="52">
        <f>VLOOKUP($K70,Riclassificazioni!$A:$J,7)</f>
        <v>0</v>
      </c>
      <c r="O70" s="52">
        <f>VLOOKUP($K70,Riclassificazioni!$A:$J,8)</f>
        <v>0</v>
      </c>
      <c r="P70" s="52">
        <f>VLOOKUP($K70,Riclassificazioni!$A:$J,9)</f>
        <v>0</v>
      </c>
      <c r="Q70" s="52">
        <f>VLOOKUP($K70,Riclassificazioni!$A:$J,10)</f>
        <v>0</v>
      </c>
      <c r="R70" s="326">
        <v>610</v>
      </c>
      <c r="S70" s="336" t="str">
        <f>VLOOKUP($R70,Riclassificazioni!$A:$J,2)</f>
        <v>TOT_ASSET</v>
      </c>
      <c r="T70" s="58">
        <f>VLOOKUP($R70,Riclassificazioni!$A:$J,6)</f>
        <v>0</v>
      </c>
      <c r="U70" s="58">
        <f>VLOOKUP($R70,Riclassificazioni!$A:$J,7)</f>
        <v>0</v>
      </c>
      <c r="V70" s="58">
        <f>VLOOKUP($R70,Riclassificazioni!$A:$J,8)</f>
        <v>0</v>
      </c>
      <c r="W70" s="59">
        <f>VLOOKUP($R70,Riclassificazioni!$A:$J,9)</f>
        <v>0</v>
      </c>
      <c r="X70" s="59">
        <f>VLOOKUP($R70,Riclassificazioni!$A:$J,10)</f>
        <v>0</v>
      </c>
    </row>
    <row r="71" spans="1:24" ht="15">
      <c r="A71" s="441"/>
      <c r="B71" s="95" t="s">
        <v>571</v>
      </c>
      <c r="C71" s="96" t="s">
        <v>180</v>
      </c>
      <c r="D71" s="97" t="s">
        <v>496</v>
      </c>
      <c r="E71" s="98" t="e">
        <f t="shared" si="16"/>
        <v>#DIV/0!</v>
      </c>
      <c r="F71" s="98" t="e">
        <f t="shared" si="17"/>
        <v>#DIV/0!</v>
      </c>
      <c r="G71" s="98" t="e">
        <f t="shared" si="18"/>
        <v>#DIV/0!</v>
      </c>
      <c r="H71" s="373" t="e">
        <f t="shared" si="15"/>
        <v>#DIV/0!</v>
      </c>
      <c r="I71" s="349" t="e">
        <f t="shared" si="15"/>
        <v>#DIV/0!</v>
      </c>
      <c r="J71" s="33"/>
      <c r="K71" s="27">
        <v>580</v>
      </c>
      <c r="L71" s="145" t="str">
        <f>VLOOKUP($K71,Riclassificazioni!$A:$J,2)</f>
        <v>TOT_CURR_AS</v>
      </c>
      <c r="M71" s="52">
        <f>VLOOKUP($K71,Riclassificazioni!$A:$J,6)</f>
        <v>0</v>
      </c>
      <c r="N71" s="52">
        <f>VLOOKUP($K71,Riclassificazioni!$A:$J,7)</f>
        <v>0</v>
      </c>
      <c r="O71" s="52">
        <f>VLOOKUP($K71,Riclassificazioni!$A:$J,8)</f>
        <v>0</v>
      </c>
      <c r="P71" s="52">
        <f>VLOOKUP($K71,Riclassificazioni!$A:$J,9)</f>
        <v>0</v>
      </c>
      <c r="Q71" s="52">
        <f>VLOOKUP($K71,Riclassificazioni!$A:$J,10)</f>
        <v>0</v>
      </c>
      <c r="R71" s="326">
        <v>500</v>
      </c>
      <c r="S71" s="336" t="str">
        <f>VLOOKUP($R71,Riclassificazioni!$A:$J,2)</f>
        <v>TOT_N_CURR_AS</v>
      </c>
      <c r="T71" s="58">
        <f>VLOOKUP($R71,Riclassificazioni!$A:$J,6)</f>
        <v>0</v>
      </c>
      <c r="U71" s="58">
        <f>VLOOKUP($R71,Riclassificazioni!$A:$J,7)</f>
        <v>0</v>
      </c>
      <c r="V71" s="58">
        <f>VLOOKUP($R71,Riclassificazioni!$A:$J,8)</f>
        <v>0</v>
      </c>
      <c r="W71" s="59">
        <f>VLOOKUP($R71,Riclassificazioni!$A:$J,9)</f>
        <v>0</v>
      </c>
      <c r="X71" s="59">
        <f>VLOOKUP($R71,Riclassificazioni!$A:$J,10)</f>
        <v>0</v>
      </c>
    </row>
    <row r="72" spans="1:24" ht="15">
      <c r="A72" s="441"/>
      <c r="B72" s="95" t="s">
        <v>572</v>
      </c>
      <c r="C72" s="96" t="s">
        <v>181</v>
      </c>
      <c r="D72" s="97" t="s">
        <v>668</v>
      </c>
      <c r="E72" s="98" t="e">
        <f t="shared" si="16"/>
        <v>#DIV/0!</v>
      </c>
      <c r="F72" s="98" t="e">
        <f t="shared" si="17"/>
        <v>#DIV/0!</v>
      </c>
      <c r="G72" s="98" t="e">
        <f t="shared" si="18"/>
        <v>#DIV/0!</v>
      </c>
      <c r="H72" s="373" t="e">
        <f t="shared" si="15"/>
        <v>#DIV/0!</v>
      </c>
      <c r="I72" s="349" t="e">
        <f t="shared" si="15"/>
        <v>#DIV/0!</v>
      </c>
      <c r="J72" s="33"/>
      <c r="K72" s="27">
        <v>1480</v>
      </c>
      <c r="L72" s="145" t="str">
        <f>VLOOKUP($K72,Riclassificazioni!$A:$J,2)</f>
        <v>WORK_ASSET</v>
      </c>
      <c r="M72" s="52">
        <f>VLOOKUP($K72,Riclassificazioni!$A:$J,6)</f>
        <v>0</v>
      </c>
      <c r="N72" s="52">
        <f>VLOOKUP($K72,Riclassificazioni!$A:$J,7)</f>
        <v>0</v>
      </c>
      <c r="O72" s="52">
        <f>VLOOKUP($K72,Riclassificazioni!$A:$J,8)</f>
        <v>0</v>
      </c>
      <c r="P72" s="52">
        <f>VLOOKUP($K72,Riclassificazioni!$A:$J,9)</f>
        <v>0</v>
      </c>
      <c r="Q72" s="52">
        <f>VLOOKUP($K72,Riclassificazioni!$A:$J,10)</f>
        <v>0</v>
      </c>
      <c r="R72" s="326">
        <v>610</v>
      </c>
      <c r="S72" s="336" t="str">
        <f>VLOOKUP($R72,Riclassificazioni!$A:$J,2)</f>
        <v>TOT_ASSET</v>
      </c>
      <c r="T72" s="58">
        <f>VLOOKUP($R72,Riclassificazioni!$A:$J,6)</f>
        <v>0</v>
      </c>
      <c r="U72" s="58">
        <f>VLOOKUP($R72,Riclassificazioni!$A:$J,7)</f>
        <v>0</v>
      </c>
      <c r="V72" s="58">
        <f>VLOOKUP($R72,Riclassificazioni!$A:$J,8)</f>
        <v>0</v>
      </c>
      <c r="W72" s="59">
        <f>VLOOKUP($R72,Riclassificazioni!$A:$J,9)</f>
        <v>0</v>
      </c>
      <c r="X72" s="59">
        <f>VLOOKUP($R72,Riclassificazioni!$A:$J,10)</f>
        <v>0</v>
      </c>
    </row>
    <row r="73" spans="1:24" ht="16" thickBot="1">
      <c r="A73" s="442"/>
      <c r="B73" s="250" t="s">
        <v>573</v>
      </c>
      <c r="C73" s="251" t="s">
        <v>182</v>
      </c>
      <c r="D73" s="252" t="s">
        <v>497</v>
      </c>
      <c r="E73" s="253" t="e">
        <f t="shared" si="16"/>
        <v>#DIV/0!</v>
      </c>
      <c r="F73" s="253" t="e">
        <f t="shared" si="17"/>
        <v>#DIV/0!</v>
      </c>
      <c r="G73" s="253" t="e">
        <f t="shared" si="18"/>
        <v>#DIV/0!</v>
      </c>
      <c r="H73" s="385" t="e">
        <f t="shared" si="15"/>
        <v>#DIV/0!</v>
      </c>
      <c r="I73" s="364" t="e">
        <f t="shared" si="15"/>
        <v>#DIV/0!</v>
      </c>
      <c r="J73" s="33"/>
      <c r="K73" s="28">
        <v>540</v>
      </c>
      <c r="L73" s="146" t="str">
        <f>VLOOKUP($K73,Riclassificazioni!$A:$J,2)</f>
        <v>CURR_FIN_AS</v>
      </c>
      <c r="M73" s="53">
        <f>VLOOKUP($K73,Riclassificazioni!$A:$J,6)</f>
        <v>0</v>
      </c>
      <c r="N73" s="53">
        <f>VLOOKUP($K73,Riclassificazioni!$A:$J,7)</f>
        <v>0</v>
      </c>
      <c r="O73" s="53">
        <f>VLOOKUP($K73,Riclassificazioni!$A:$J,8)</f>
        <v>0</v>
      </c>
      <c r="P73" s="53">
        <f>VLOOKUP($K73,Riclassificazioni!$A:$J,9)</f>
        <v>0</v>
      </c>
      <c r="Q73" s="53">
        <f>VLOOKUP($K73,Riclassificazioni!$A:$J,10)</f>
        <v>0</v>
      </c>
      <c r="R73" s="328">
        <v>610</v>
      </c>
      <c r="S73" s="337" t="str">
        <f>VLOOKUP($R73,Riclassificazioni!$A:$J,2)</f>
        <v>TOT_ASSET</v>
      </c>
      <c r="T73" s="60">
        <f>VLOOKUP($R73,Riclassificazioni!$A:$J,6)</f>
        <v>0</v>
      </c>
      <c r="U73" s="60">
        <f>VLOOKUP($R73,Riclassificazioni!$A:$J,7)</f>
        <v>0</v>
      </c>
      <c r="V73" s="60">
        <f>VLOOKUP($R73,Riclassificazioni!$A:$J,8)</f>
        <v>0</v>
      </c>
      <c r="W73" s="61">
        <f>VLOOKUP($R73,Riclassificazioni!$A:$J,9)</f>
        <v>0</v>
      </c>
      <c r="X73" s="61">
        <f>VLOOKUP($R73,Riclassificazioni!$A:$J,10)</f>
        <v>0</v>
      </c>
    </row>
    <row r="74" spans="1:24" ht="15">
      <c r="A74" s="435" t="s">
        <v>183</v>
      </c>
      <c r="B74" s="266" t="s">
        <v>184</v>
      </c>
      <c r="C74" s="267" t="s">
        <v>185</v>
      </c>
      <c r="D74" s="268" t="s">
        <v>498</v>
      </c>
      <c r="E74" s="269" t="e">
        <f t="shared" si="16"/>
        <v>#DIV/0!</v>
      </c>
      <c r="F74" s="269" t="e">
        <f t="shared" si="17"/>
        <v>#DIV/0!</v>
      </c>
      <c r="G74" s="269" t="e">
        <f t="shared" si="18"/>
        <v>#DIV/0!</v>
      </c>
      <c r="H74" s="269" t="e">
        <f t="shared" si="15"/>
        <v>#DIV/0!</v>
      </c>
      <c r="I74" s="365" t="e">
        <f t="shared" si="15"/>
        <v>#DIV/0!</v>
      </c>
      <c r="J74" s="33"/>
      <c r="K74" s="26">
        <v>240</v>
      </c>
      <c r="L74" s="144" t="str">
        <f>VLOOKUP($K74,Riclassificazioni!$A:$J,2)</f>
        <v>TOT_DIV</v>
      </c>
      <c r="M74" s="51">
        <f>VLOOKUP($K74,Riclassificazioni!$A:$J,6)</f>
        <v>0</v>
      </c>
      <c r="N74" s="51">
        <f>VLOOKUP($K74,Riclassificazioni!$A:$J,7)</f>
        <v>0</v>
      </c>
      <c r="O74" s="51">
        <f>VLOOKUP($K74,Riclassificazioni!$A:$J,8)</f>
        <v>0</v>
      </c>
      <c r="P74" s="284">
        <f>VLOOKUP($K74,Riclassificazioni!$A:$J,9)</f>
        <v>0</v>
      </c>
      <c r="Q74" s="284">
        <f>VLOOKUP($K74,Riclassificazioni!$A:$J,10)</f>
        <v>0</v>
      </c>
      <c r="R74" s="325">
        <v>190</v>
      </c>
      <c r="S74" s="335" t="str">
        <f>VLOOKUP($R74,Riclassificazioni!$A:$J,2)</f>
        <v>N_SHARES</v>
      </c>
      <c r="T74" s="56">
        <f>VLOOKUP($R74,Riclassificazioni!$A:$J,6)</f>
        <v>0</v>
      </c>
      <c r="U74" s="56">
        <f>VLOOKUP($R74,Riclassificazioni!$A:$J,7)</f>
        <v>0</v>
      </c>
      <c r="V74" s="56">
        <f>VLOOKUP($R74,Riclassificazioni!$A:$J,8)</f>
        <v>0</v>
      </c>
      <c r="W74" s="57">
        <f>VLOOKUP($R74,Riclassificazioni!$A:$J,9)</f>
        <v>0</v>
      </c>
      <c r="X74" s="57">
        <f>VLOOKUP($R74,Riclassificazioni!$A:$J,10)</f>
        <v>0</v>
      </c>
    </row>
    <row r="75" spans="1:24" ht="15">
      <c r="A75" s="436"/>
      <c r="B75" s="255" t="s">
        <v>574</v>
      </c>
      <c r="C75" s="256" t="s">
        <v>186</v>
      </c>
      <c r="D75" s="257" t="s">
        <v>499</v>
      </c>
      <c r="E75" s="254" t="e">
        <f>(M75/T75)*1000</f>
        <v>#DIV/0!</v>
      </c>
      <c r="F75" s="254" t="e">
        <f t="shared" ref="F75:I77" si="19">(N75/U75)*1000</f>
        <v>#DIV/0!</v>
      </c>
      <c r="G75" s="254" t="e">
        <f t="shared" si="19"/>
        <v>#DIV/0!</v>
      </c>
      <c r="H75" s="254" t="e">
        <f t="shared" si="19"/>
        <v>#DIV/0!</v>
      </c>
      <c r="I75" s="254" t="e">
        <f t="shared" si="19"/>
        <v>#DIV/0!</v>
      </c>
      <c r="J75" s="33"/>
      <c r="K75" s="27">
        <v>1270</v>
      </c>
      <c r="L75" s="145" t="str">
        <f>VLOOKUP($K75,Riclassificazioni!$A:$J,2)</f>
        <v>NET_INC</v>
      </c>
      <c r="M75" s="52">
        <f>VLOOKUP($K75,Riclassificazioni!$A:$J,6)</f>
        <v>0</v>
      </c>
      <c r="N75" s="52">
        <f>VLOOKUP($K75,Riclassificazioni!$A:$J,7)</f>
        <v>0</v>
      </c>
      <c r="O75" s="52">
        <f>VLOOKUP($K75,Riclassificazioni!$A:$J,8)</f>
        <v>0</v>
      </c>
      <c r="P75" s="285">
        <f>VLOOKUP($K75,Riclassificazioni!$A:$J,9)</f>
        <v>0</v>
      </c>
      <c r="Q75" s="285">
        <f>VLOOKUP($K75,Riclassificazioni!$A:$J,10)</f>
        <v>0</v>
      </c>
      <c r="R75" s="326">
        <v>190</v>
      </c>
      <c r="S75" s="336" t="str">
        <f>VLOOKUP($R75,Riclassificazioni!$A:$J,2)</f>
        <v>N_SHARES</v>
      </c>
      <c r="T75" s="58">
        <f>VLOOKUP($R75,Riclassificazioni!$A:$J,6)</f>
        <v>0</v>
      </c>
      <c r="U75" s="58">
        <f>VLOOKUP($R75,Riclassificazioni!$A:$J,7)</f>
        <v>0</v>
      </c>
      <c r="V75" s="58">
        <f>VLOOKUP($R75,Riclassificazioni!$A:$J,8)</f>
        <v>0</v>
      </c>
      <c r="W75" s="59">
        <f>VLOOKUP($R75,Riclassificazioni!$A:$J,9)</f>
        <v>0</v>
      </c>
      <c r="X75" s="59">
        <f>VLOOKUP($R75,Riclassificazioni!$A:$J,10)</f>
        <v>0</v>
      </c>
    </row>
    <row r="76" spans="1:24" ht="15">
      <c r="A76" s="436"/>
      <c r="B76" s="258" t="s">
        <v>633</v>
      </c>
      <c r="C76" s="259" t="s">
        <v>634</v>
      </c>
      <c r="D76" s="260" t="s">
        <v>635</v>
      </c>
      <c r="E76" s="254" t="e">
        <f>(M76/T76)*1000</f>
        <v>#DIV/0!</v>
      </c>
      <c r="F76" s="254" t="e">
        <f t="shared" si="19"/>
        <v>#DIV/0!</v>
      </c>
      <c r="G76" s="254" t="e">
        <f t="shared" si="19"/>
        <v>#DIV/0!</v>
      </c>
      <c r="H76" s="254" t="e">
        <f t="shared" si="19"/>
        <v>#DIV/0!</v>
      </c>
      <c r="I76" s="254" t="e">
        <f t="shared" si="19"/>
        <v>#DIV/0!</v>
      </c>
      <c r="J76" s="33"/>
      <c r="K76" s="27">
        <v>1250</v>
      </c>
      <c r="L76" s="145" t="str">
        <f>VLOOKUP($K76,Riclassificazioni!$A:$J,2)</f>
        <v>NET_INC_COP</v>
      </c>
      <c r="M76" s="52">
        <f>VLOOKUP($K76,Riclassificazioni!$A:$J,6)</f>
        <v>0</v>
      </c>
      <c r="N76" s="52">
        <f>VLOOKUP($K76,Riclassificazioni!$A:$J,7)</f>
        <v>0</v>
      </c>
      <c r="O76" s="52">
        <f>VLOOKUP($K76,Riclassificazioni!$A:$J,8)</f>
        <v>0</v>
      </c>
      <c r="P76" s="285">
        <f>VLOOKUP($K76,Riclassificazioni!$A:$J,9)</f>
        <v>0</v>
      </c>
      <c r="Q76" s="285">
        <f>VLOOKUP($K76,Riclassificazioni!$A:$J,10)</f>
        <v>0</v>
      </c>
      <c r="R76" s="326">
        <v>190</v>
      </c>
      <c r="S76" s="336" t="str">
        <f>VLOOKUP($R76,Riclassificazioni!$A:$J,2)</f>
        <v>N_SHARES</v>
      </c>
      <c r="T76" s="58">
        <f>VLOOKUP($R76,Riclassificazioni!$A:$J,6)</f>
        <v>0</v>
      </c>
      <c r="U76" s="58">
        <f>VLOOKUP($R76,Riclassificazioni!$A:$J,7)</f>
        <v>0</v>
      </c>
      <c r="V76" s="58">
        <f>VLOOKUP($R76,Riclassificazioni!$A:$J,8)</f>
        <v>0</v>
      </c>
      <c r="W76" s="59">
        <f>VLOOKUP($R76,Riclassificazioni!$A:$J,9)</f>
        <v>0</v>
      </c>
      <c r="X76" s="59">
        <f>VLOOKUP($R76,Riclassificazioni!$A:$J,10)</f>
        <v>0</v>
      </c>
    </row>
    <row r="77" spans="1:24" ht="15">
      <c r="A77" s="436"/>
      <c r="B77" s="255" t="s">
        <v>187</v>
      </c>
      <c r="C77" s="256" t="s">
        <v>188</v>
      </c>
      <c r="D77" s="257" t="s">
        <v>500</v>
      </c>
      <c r="E77" s="254" t="e">
        <f>(M77/T77)*1000</f>
        <v>#DIV/0!</v>
      </c>
      <c r="F77" s="254" t="e">
        <f t="shared" si="19"/>
        <v>#DIV/0!</v>
      </c>
      <c r="G77" s="254" t="e">
        <f t="shared" si="19"/>
        <v>#DIV/0!</v>
      </c>
      <c r="H77" s="254" t="e">
        <f t="shared" si="19"/>
        <v>#DIV/0!</v>
      </c>
      <c r="I77" s="254" t="e">
        <f t="shared" si="19"/>
        <v>#DIV/0!</v>
      </c>
      <c r="J77" s="33"/>
      <c r="K77" s="27">
        <v>1640</v>
      </c>
      <c r="L77" s="145" t="str">
        <f>VLOOKUP($K77,Riclassificazioni!$A:$J,2)</f>
        <v>CASH_FLOW</v>
      </c>
      <c r="M77" s="52">
        <f>VLOOKUP($K77,Riclassificazioni!$A:$J,6)</f>
        <v>0</v>
      </c>
      <c r="N77" s="52">
        <f>VLOOKUP($K77,Riclassificazioni!$A:$J,7)</f>
        <v>0</v>
      </c>
      <c r="O77" s="52">
        <f>VLOOKUP($K77,Riclassificazioni!$A:$J,8)</f>
        <v>0</v>
      </c>
      <c r="P77" s="285">
        <f>VLOOKUP($K77,Riclassificazioni!$A:$J,9)</f>
        <v>0</v>
      </c>
      <c r="Q77" s="285">
        <f>VLOOKUP($K77,Riclassificazioni!$A:$J,10)</f>
        <v>0</v>
      </c>
      <c r="R77" s="326">
        <v>190</v>
      </c>
      <c r="S77" s="336" t="str">
        <f>VLOOKUP($R77,Riclassificazioni!$A:$J,2)</f>
        <v>N_SHARES</v>
      </c>
      <c r="T77" s="58">
        <f>VLOOKUP($R77,Riclassificazioni!$A:$J,6)</f>
        <v>0</v>
      </c>
      <c r="U77" s="58">
        <f>VLOOKUP($R77,Riclassificazioni!$A:$J,7)</f>
        <v>0</v>
      </c>
      <c r="V77" s="58">
        <f>VLOOKUP($R77,Riclassificazioni!$A:$J,8)</f>
        <v>0</v>
      </c>
      <c r="W77" s="59">
        <f>VLOOKUP($R77,Riclassificazioni!$A:$J,9)</f>
        <v>0</v>
      </c>
      <c r="X77" s="59">
        <f>VLOOKUP($R77,Riclassificazioni!$A:$J,10)</f>
        <v>0</v>
      </c>
    </row>
    <row r="78" spans="1:24" ht="15">
      <c r="A78" s="436"/>
      <c r="B78" s="255" t="s">
        <v>575</v>
      </c>
      <c r="C78" s="256" t="s">
        <v>189</v>
      </c>
      <c r="D78" s="257" t="s">
        <v>501</v>
      </c>
      <c r="E78" s="254" t="e">
        <f>M78/T78</f>
        <v>#DIV/0!</v>
      </c>
      <c r="F78" s="254" t="e">
        <f t="shared" ref="F78:I78" si="20">N78/U78</f>
        <v>#DIV/0!</v>
      </c>
      <c r="G78" s="254" t="e">
        <f t="shared" si="20"/>
        <v>#DIV/0!</v>
      </c>
      <c r="H78" s="254" t="e">
        <f t="shared" si="20"/>
        <v>#DIV/0!</v>
      </c>
      <c r="I78" s="254" t="e">
        <f t="shared" si="20"/>
        <v>#DIV/0!</v>
      </c>
      <c r="J78" s="33"/>
      <c r="K78" s="27">
        <v>200</v>
      </c>
      <c r="L78" s="145" t="str">
        <f>VLOOKUP($K78,Riclassificazioni!$A:$J,2)</f>
        <v>SHARE_PRICE</v>
      </c>
      <c r="M78" s="52">
        <f>VLOOKUP($K78,Riclassificazioni!$A:$J,6)</f>
        <v>0</v>
      </c>
      <c r="N78" s="52">
        <f>VLOOKUP($K78,Riclassificazioni!$A:$J,7)</f>
        <v>0</v>
      </c>
      <c r="O78" s="52">
        <f>VLOOKUP($K78,Riclassificazioni!$A:$J,8)</f>
        <v>0</v>
      </c>
      <c r="P78" s="285">
        <f>VLOOKUP($K78,Riclassificazioni!$A:$J,9)</f>
        <v>0</v>
      </c>
      <c r="Q78" s="285">
        <f>VLOOKUP($K78,Riclassificazioni!$A:$J,10)</f>
        <v>0</v>
      </c>
      <c r="R78" s="326">
        <v>1460</v>
      </c>
      <c r="S78" s="336" t="str">
        <f>VLOOKUP($R78,Riclassificazioni!$A:$J,2)</f>
        <v>EPS</v>
      </c>
      <c r="T78" s="411" t="e">
        <f>VLOOKUP($R78,Riclassificazioni!$A:$J,6)*1000</f>
        <v>#DIV/0!</v>
      </c>
      <c r="U78" s="411" t="e">
        <f>VLOOKUP($R78,Riclassificazioni!$A:$J,7)*1000</f>
        <v>#DIV/0!</v>
      </c>
      <c r="V78" s="411" t="e">
        <f>VLOOKUP($R78,Riclassificazioni!$A:$J,8)*1000</f>
        <v>#DIV/0!</v>
      </c>
      <c r="W78" s="411" t="e">
        <f>VLOOKUP($R78,Riclassificazioni!$A:$J,9)*1000</f>
        <v>#DIV/0!</v>
      </c>
      <c r="X78" s="411" t="e">
        <f>VLOOKUP($R78,Riclassificazioni!$A:$J,10)*1000</f>
        <v>#DIV/0!</v>
      </c>
    </row>
    <row r="79" spans="1:24" ht="15">
      <c r="A79" s="436"/>
      <c r="B79" s="255" t="s">
        <v>576</v>
      </c>
      <c r="C79" s="256" t="s">
        <v>190</v>
      </c>
      <c r="D79" s="257" t="s">
        <v>502</v>
      </c>
      <c r="E79" s="261" t="e">
        <f t="shared" si="16"/>
        <v>#DIV/0!</v>
      </c>
      <c r="F79" s="261" t="e">
        <f t="shared" si="17"/>
        <v>#DIV/0!</v>
      </c>
      <c r="G79" s="261" t="e">
        <f t="shared" si="18"/>
        <v>#DIV/0!</v>
      </c>
      <c r="H79" s="261" t="e">
        <f t="shared" si="15"/>
        <v>#DIV/0!</v>
      </c>
      <c r="I79" s="366" t="e">
        <f t="shared" si="15"/>
        <v>#DIV/0!</v>
      </c>
      <c r="J79" s="33"/>
      <c r="K79" s="27">
        <v>220</v>
      </c>
      <c r="L79" s="145" t="str">
        <f>VLOOKUP($K79,Riclassificazioni!$A:$J,2)</f>
        <v>DIV_ORD_SH_DEL</v>
      </c>
      <c r="M79" s="412">
        <f>VLOOKUP($K79,Riclassificazioni!$A:$J,6)</f>
        <v>0</v>
      </c>
      <c r="N79" s="412">
        <f>VLOOKUP($K79,Riclassificazioni!$A:$J,7)</f>
        <v>0</v>
      </c>
      <c r="O79" s="412">
        <f>VLOOKUP($K79,Riclassificazioni!$A:$J,8)</f>
        <v>0</v>
      </c>
      <c r="P79" s="413">
        <f>VLOOKUP($K79,Riclassificazioni!$A:$J,9)</f>
        <v>0</v>
      </c>
      <c r="Q79" s="413">
        <f>VLOOKUP($K79,Riclassificazioni!$A:$J,10)</f>
        <v>0</v>
      </c>
      <c r="R79" s="326">
        <v>200</v>
      </c>
      <c r="S79" s="336" t="str">
        <f>VLOOKUP($R79,Riclassificazioni!$A:$J,2)</f>
        <v>SHARE_PRICE</v>
      </c>
      <c r="T79" s="409">
        <f>VLOOKUP($R79,Riclassificazioni!$A:$J,6)</f>
        <v>0</v>
      </c>
      <c r="U79" s="409">
        <f>VLOOKUP($R79,Riclassificazioni!$A:$J,7)</f>
        <v>0</v>
      </c>
      <c r="V79" s="409">
        <f>VLOOKUP($R79,Riclassificazioni!$A:$J,8)</f>
        <v>0</v>
      </c>
      <c r="W79" s="410">
        <f>VLOOKUP($R79,Riclassificazioni!$A:$J,9)</f>
        <v>0</v>
      </c>
      <c r="X79" s="410">
        <f>VLOOKUP($R79,Riclassificazioni!$A:$J,10)</f>
        <v>0</v>
      </c>
    </row>
    <row r="80" spans="1:24" ht="15">
      <c r="A80" s="436"/>
      <c r="B80" s="255" t="s">
        <v>577</v>
      </c>
      <c r="C80" s="256" t="s">
        <v>191</v>
      </c>
      <c r="D80" s="257" t="s">
        <v>503</v>
      </c>
      <c r="E80" s="261" t="e">
        <f t="shared" si="16"/>
        <v>#DIV/0!</v>
      </c>
      <c r="F80" s="261" t="e">
        <f t="shared" si="17"/>
        <v>#DIV/0!</v>
      </c>
      <c r="G80" s="261" t="e">
        <f t="shared" si="18"/>
        <v>#DIV/0!</v>
      </c>
      <c r="H80" s="261" t="e">
        <f t="shared" si="15"/>
        <v>#DIV/0!</v>
      </c>
      <c r="I80" s="366" t="e">
        <f t="shared" si="15"/>
        <v>#DIV/0!</v>
      </c>
      <c r="J80" s="33"/>
      <c r="K80" s="27">
        <v>220</v>
      </c>
      <c r="L80" s="145" t="str">
        <f>VLOOKUP($K80,Riclassificazioni!$A:$J,2)</f>
        <v>DIV_ORD_SH_DEL</v>
      </c>
      <c r="M80" s="412">
        <f>VLOOKUP($K80,Riclassificazioni!$A:$J,6)</f>
        <v>0</v>
      </c>
      <c r="N80" s="412">
        <f>VLOOKUP($K80,Riclassificazioni!$A:$J,7)</f>
        <v>0</v>
      </c>
      <c r="O80" s="412">
        <f>VLOOKUP($K80,Riclassificazioni!$A:$J,8)</f>
        <v>0</v>
      </c>
      <c r="P80" s="413">
        <f>VLOOKUP($K80,Riclassificazioni!$A:$J,9)</f>
        <v>0</v>
      </c>
      <c r="Q80" s="413">
        <f>VLOOKUP($K80,Riclassificazioni!$A:$J,10)</f>
        <v>0</v>
      </c>
      <c r="R80" s="326">
        <v>1460</v>
      </c>
      <c r="S80" s="336" t="str">
        <f>VLOOKUP($R80,Riclassificazioni!$A:$J,2)</f>
        <v>EPS</v>
      </c>
      <c r="T80" s="411" t="e">
        <f>VLOOKUP($R80,Riclassificazioni!$A:$J,6)*1000</f>
        <v>#DIV/0!</v>
      </c>
      <c r="U80" s="411" t="e">
        <f>VLOOKUP($R80,Riclassificazioni!$A:$J,7)*1000</f>
        <v>#DIV/0!</v>
      </c>
      <c r="V80" s="411" t="e">
        <f>VLOOKUP($R80,Riclassificazioni!$A:$J,8)*1000</f>
        <v>#DIV/0!</v>
      </c>
      <c r="W80" s="411" t="e">
        <f>VLOOKUP($R80,Riclassificazioni!$A:$J,9)*1000</f>
        <v>#DIV/0!</v>
      </c>
      <c r="X80" s="411" t="e">
        <f>VLOOKUP($R80,Riclassificazioni!$A:$J,10)*1000</f>
        <v>#DIV/0!</v>
      </c>
    </row>
    <row r="81" spans="1:24" ht="15">
      <c r="A81" s="436"/>
      <c r="B81" s="255" t="s">
        <v>505</v>
      </c>
      <c r="C81" s="256" t="s">
        <v>193</v>
      </c>
      <c r="D81" s="257" t="s">
        <v>504</v>
      </c>
      <c r="E81" s="405" t="e">
        <f>M81/T81</f>
        <v>#DIV/0!</v>
      </c>
      <c r="F81" s="405" t="e">
        <f>N81/U81</f>
        <v>#DIV/0!</v>
      </c>
      <c r="G81" s="405" t="e">
        <f>O81/V81</f>
        <v>#DIV/0!</v>
      </c>
      <c r="H81" s="405" t="e">
        <f t="shared" si="15"/>
        <v>#DIV/0!</v>
      </c>
      <c r="I81" s="406" t="e">
        <f t="shared" si="15"/>
        <v>#DIV/0!</v>
      </c>
      <c r="J81" s="33"/>
      <c r="K81" s="279">
        <v>200</v>
      </c>
      <c r="L81" s="276" t="str">
        <f>VLOOKUP($K81,Riclassificazioni!$A:$J,2)</f>
        <v>SHARE_PRICE</v>
      </c>
      <c r="M81" s="277">
        <f>VLOOKUP($K81,Riclassificazioni!$A:$J,6)</f>
        <v>0</v>
      </c>
      <c r="N81" s="277">
        <f>VLOOKUP($K81,Riclassificazioni!$A:$J,7)</f>
        <v>0</v>
      </c>
      <c r="O81" s="277">
        <f>VLOOKUP($K81,Riclassificazioni!$A:$J,8)</f>
        <v>0</v>
      </c>
      <c r="P81" s="285">
        <f>VLOOKUP($K81,Riclassificazioni!$A:$J,9)</f>
        <v>0</v>
      </c>
      <c r="Q81" s="285">
        <f>VLOOKUP($K81,Riclassificazioni!$A:$J,10)</f>
        <v>0</v>
      </c>
      <c r="R81" s="326">
        <v>1720</v>
      </c>
      <c r="S81" s="340" t="str">
        <f>VLOOKUP($R81,Riclassificazioni!$A:$J,2)</f>
        <v>BOOK</v>
      </c>
      <c r="T81" s="415" t="e">
        <f>VLOOKUP($R81,Riclassificazioni!$A:$J,6)</f>
        <v>#DIV/0!</v>
      </c>
      <c r="U81" s="415" t="e">
        <f>VLOOKUP($R81,Riclassificazioni!$A:$J,7)</f>
        <v>#DIV/0!</v>
      </c>
      <c r="V81" s="415" t="e">
        <f>VLOOKUP($R81,Riclassificazioni!$A:$J,8)</f>
        <v>#DIV/0!</v>
      </c>
      <c r="W81" s="410" t="e">
        <f>VLOOKUP($R81,Riclassificazioni!$A:$J,9)</f>
        <v>#DIV/0!</v>
      </c>
      <c r="X81" s="410" t="e">
        <f>VLOOKUP($R81,Riclassificazioni!$A:$J,10)</f>
        <v>#DIV/0!</v>
      </c>
    </row>
    <row r="82" spans="1:24" ht="15">
      <c r="A82" s="436"/>
      <c r="B82" s="255" t="s">
        <v>685</v>
      </c>
      <c r="C82" s="256" t="s">
        <v>686</v>
      </c>
      <c r="D82" s="257" t="s">
        <v>687</v>
      </c>
      <c r="E82" s="254" t="e">
        <f>(M82/T82)</f>
        <v>#DIV/0!</v>
      </c>
      <c r="F82" s="254" t="e">
        <f t="shared" ref="F82:I84" si="21">(N82/U82)</f>
        <v>#DIV/0!</v>
      </c>
      <c r="G82" s="254" t="e">
        <f t="shared" si="21"/>
        <v>#DIV/0!</v>
      </c>
      <c r="H82" s="254" t="e">
        <f t="shared" si="21"/>
        <v>#DIV/0!</v>
      </c>
      <c r="I82" s="254" t="e">
        <f t="shared" si="21"/>
        <v>#DIV/0!</v>
      </c>
      <c r="J82" s="33"/>
      <c r="K82" s="279">
        <v>1710</v>
      </c>
      <c r="L82" s="276" t="str">
        <f>VLOOKUP($K82,Riclassificazioni!$A:$J,2)</f>
        <v>EV</v>
      </c>
      <c r="M82" s="277">
        <f>VLOOKUP($K82,Riclassificazioni!$A:$J,6)</f>
        <v>0</v>
      </c>
      <c r="N82" s="277">
        <f>VLOOKUP($K82,Riclassificazioni!$A:$J,7)</f>
        <v>0</v>
      </c>
      <c r="O82" s="277">
        <f>VLOOKUP($K82,Riclassificazioni!$A:$J,8)</f>
        <v>0</v>
      </c>
      <c r="P82" s="285">
        <f>VLOOKUP($K82,Riclassificazioni!$A:$J,9)</f>
        <v>0</v>
      </c>
      <c r="Q82" s="285">
        <f>VLOOKUP($K82,Riclassificazioni!$A:$J,10)</f>
        <v>0</v>
      </c>
      <c r="R82" s="326">
        <v>1030</v>
      </c>
      <c r="S82" s="340" t="str">
        <f>VLOOKUP($R82,Riclassificazioni!$A:$J,2)</f>
        <v>TOT_OP_REV</v>
      </c>
      <c r="T82" s="278">
        <f>VLOOKUP($R82,Riclassificazioni!$A:$J,6)*1000</f>
        <v>0</v>
      </c>
      <c r="U82" s="278">
        <f>VLOOKUP($R82,Riclassificazioni!$A:$J,7)*1000</f>
        <v>0</v>
      </c>
      <c r="V82" s="278">
        <f>VLOOKUP($R82,Riclassificazioni!$A:$J,8)*1000</f>
        <v>0</v>
      </c>
      <c r="W82" s="59">
        <f>VLOOKUP($R82,Riclassificazioni!$A:$J,9)*1000</f>
        <v>0</v>
      </c>
      <c r="X82" s="59">
        <f>VLOOKUP($R82,Riclassificazioni!$A:$J,10)*1000</f>
        <v>0</v>
      </c>
    </row>
    <row r="83" spans="1:24" ht="15">
      <c r="A83" s="436"/>
      <c r="B83" s="255" t="s">
        <v>690</v>
      </c>
      <c r="C83" s="256" t="s">
        <v>688</v>
      </c>
      <c r="D83" s="257" t="s">
        <v>689</v>
      </c>
      <c r="E83" s="254" t="e">
        <f>(M83/T83)</f>
        <v>#DIV/0!</v>
      </c>
      <c r="F83" s="254" t="e">
        <f t="shared" si="21"/>
        <v>#DIV/0!</v>
      </c>
      <c r="G83" s="254" t="e">
        <f t="shared" si="21"/>
        <v>#DIV/0!</v>
      </c>
      <c r="H83" s="254" t="e">
        <f t="shared" si="21"/>
        <v>#DIV/0!</v>
      </c>
      <c r="I83" s="254" t="e">
        <f t="shared" si="21"/>
        <v>#DIV/0!</v>
      </c>
      <c r="J83" s="33"/>
      <c r="K83" s="279">
        <v>1710</v>
      </c>
      <c r="L83" s="276" t="str">
        <f>VLOOKUP($K83,Riclassificazioni!$A:$J,2)</f>
        <v>EV</v>
      </c>
      <c r="M83" s="277">
        <f>VLOOKUP($K83,Riclassificazioni!$A:$J,6)</f>
        <v>0</v>
      </c>
      <c r="N83" s="277">
        <f>VLOOKUP($K83,Riclassificazioni!$A:$J,7)</f>
        <v>0</v>
      </c>
      <c r="O83" s="277">
        <f>VLOOKUP($K83,Riclassificazioni!$A:$J,8)</f>
        <v>0</v>
      </c>
      <c r="P83" s="285">
        <f>VLOOKUP($K83,Riclassificazioni!$A:$J,9)</f>
        <v>0</v>
      </c>
      <c r="Q83" s="285">
        <f>VLOOKUP($K83,Riclassificazioni!$A:$J,10)</f>
        <v>0</v>
      </c>
      <c r="R83" s="326">
        <v>1590</v>
      </c>
      <c r="S83" s="340" t="str">
        <f>VLOOKUP($R83,Riclassificazioni!$A:$J,2)</f>
        <v xml:space="preserve">EBIT  </v>
      </c>
      <c r="T83" s="278">
        <f>VLOOKUP($R83,Riclassificazioni!$A:$J,6)*1000</f>
        <v>0</v>
      </c>
      <c r="U83" s="278">
        <f>VLOOKUP($R83,Riclassificazioni!$A:$J,7)*1000</f>
        <v>0</v>
      </c>
      <c r="V83" s="278">
        <f>VLOOKUP($R83,Riclassificazioni!$A:$J,8)*1000</f>
        <v>0</v>
      </c>
      <c r="W83" s="59">
        <f>VLOOKUP($R83,Riclassificazioni!$A:$J,9)*1000</f>
        <v>0</v>
      </c>
      <c r="X83" s="59">
        <f>VLOOKUP($R83,Riclassificazioni!$A:$J,10)*1000</f>
        <v>0</v>
      </c>
    </row>
    <row r="84" spans="1:24" ht="16" thickBot="1">
      <c r="A84" s="437"/>
      <c r="B84" s="270" t="s">
        <v>691</v>
      </c>
      <c r="C84" s="271" t="s">
        <v>692</v>
      </c>
      <c r="D84" s="272" t="s">
        <v>693</v>
      </c>
      <c r="E84" s="273" t="e">
        <f>(M84/T84)</f>
        <v>#DIV/0!</v>
      </c>
      <c r="F84" s="273" t="e">
        <f t="shared" si="21"/>
        <v>#DIV/0!</v>
      </c>
      <c r="G84" s="273" t="e">
        <f t="shared" si="21"/>
        <v>#DIV/0!</v>
      </c>
      <c r="H84" s="273" t="e">
        <f t="shared" si="21"/>
        <v>#DIV/0!</v>
      </c>
      <c r="I84" s="273" t="e">
        <f t="shared" si="21"/>
        <v>#DIV/0!</v>
      </c>
      <c r="K84" s="280">
        <v>1710</v>
      </c>
      <c r="L84" s="281" t="str">
        <f>VLOOKUP($K84,Riclassificazioni!$A:$J,2)</f>
        <v>EV</v>
      </c>
      <c r="M84" s="282">
        <f>VLOOKUP($K84,Riclassificazioni!$A:$J,6)</f>
        <v>0</v>
      </c>
      <c r="N84" s="282">
        <f>VLOOKUP($K84,Riclassificazioni!$A:$J,7)</f>
        <v>0</v>
      </c>
      <c r="O84" s="282">
        <f>VLOOKUP($K84,Riclassificazioni!$A:$J,8)</f>
        <v>0</v>
      </c>
      <c r="P84" s="286">
        <f>VLOOKUP($K84,Riclassificazioni!$A:$J,9)</f>
        <v>0</v>
      </c>
      <c r="Q84" s="286">
        <f>VLOOKUP($K84,Riclassificazioni!$A:$J,10)</f>
        <v>0</v>
      </c>
      <c r="R84" s="327">
        <v>1090</v>
      </c>
      <c r="S84" s="341" t="str">
        <f>VLOOKUP($R84,Riclassificazioni!$A:$J,2)</f>
        <v>EBITDA</v>
      </c>
      <c r="T84" s="283">
        <f>VLOOKUP($R84,Riclassificazioni!$A:$J,6)*1000</f>
        <v>0</v>
      </c>
      <c r="U84" s="283">
        <f>VLOOKUP($R84,Riclassificazioni!$A:$J,7)*1000</f>
        <v>0</v>
      </c>
      <c r="V84" s="283">
        <f>VLOOKUP($R84,Riclassificazioni!$A:$J,8)*1000</f>
        <v>0</v>
      </c>
      <c r="W84" s="61">
        <f>VLOOKUP($R84,Riclassificazioni!$A:$J,9)*1000</f>
        <v>0</v>
      </c>
      <c r="X84" s="61">
        <f>VLOOKUP($R84,Riclassificazioni!$A:$J,10)*1000</f>
        <v>0</v>
      </c>
    </row>
    <row r="85" spans="1:24" ht="15">
      <c r="A85" s="438"/>
      <c r="B85" s="262" t="s">
        <v>506</v>
      </c>
      <c r="C85" s="263" t="s">
        <v>194</v>
      </c>
      <c r="D85" s="264" t="s">
        <v>508</v>
      </c>
      <c r="E85" s="265" t="e">
        <f t="shared" si="16"/>
        <v>#DIV/0!</v>
      </c>
      <c r="F85" s="265" t="e">
        <f t="shared" si="17"/>
        <v>#DIV/0!</v>
      </c>
      <c r="G85" s="265" t="e">
        <f t="shared" si="18"/>
        <v>#DIV/0!</v>
      </c>
      <c r="H85" s="386" t="e">
        <f t="shared" si="15"/>
        <v>#DIV/0!</v>
      </c>
      <c r="I85" s="367" t="e">
        <f t="shared" si="15"/>
        <v>#DIV/0!</v>
      </c>
      <c r="J85" s="33"/>
      <c r="K85" s="29">
        <v>1660</v>
      </c>
      <c r="L85" s="147" t="str">
        <f>VLOOKUP($K85,Riclassificazioni!$A:$J,2)</f>
        <v>RET_EARNING</v>
      </c>
      <c r="M85" s="54">
        <f>VLOOKUP($K85,Riclassificazioni!$A:$J,6)</f>
        <v>0</v>
      </c>
      <c r="N85" s="54">
        <f>VLOOKUP($K85,Riclassificazioni!$A:$J,7)</f>
        <v>0</v>
      </c>
      <c r="O85" s="54">
        <f>VLOOKUP($K85,Riclassificazioni!$A:$J,8)</f>
        <v>0</v>
      </c>
      <c r="P85" s="54">
        <f>VLOOKUP($K85,Riclassificazioni!$A:$J,9)</f>
        <v>0</v>
      </c>
      <c r="Q85" s="54">
        <f>VLOOKUP($K85,Riclassificazioni!$A:$J,10)</f>
        <v>0</v>
      </c>
      <c r="R85" s="29">
        <v>1670</v>
      </c>
      <c r="S85" s="342" t="str">
        <f>VLOOKUP($R85,Riclassificazioni!$A:$J,2)</f>
        <v>VALUE_ADDED</v>
      </c>
      <c r="T85" s="62">
        <f>VLOOKUP($R85,Riclassificazioni!$A:$J,6)</f>
        <v>0</v>
      </c>
      <c r="U85" s="62">
        <f>VLOOKUP($R85,Riclassificazioni!$A:$J,7)</f>
        <v>0</v>
      </c>
      <c r="V85" s="62">
        <f>VLOOKUP($R85,Riclassificazioni!$A:$J,8)</f>
        <v>0</v>
      </c>
      <c r="W85" s="63">
        <f>VLOOKUP($R85,Riclassificazioni!$A:$J,9)</f>
        <v>0</v>
      </c>
      <c r="X85" s="63">
        <f>VLOOKUP($R85,Riclassificazioni!$A:$J,10)</f>
        <v>0</v>
      </c>
    </row>
    <row r="86" spans="1:24" ht="15">
      <c r="A86" s="438"/>
      <c r="B86" s="129" t="s">
        <v>195</v>
      </c>
      <c r="C86" s="130" t="s">
        <v>196</v>
      </c>
      <c r="D86" s="131" t="s">
        <v>507</v>
      </c>
      <c r="E86" s="132" t="e">
        <f t="shared" si="16"/>
        <v>#DIV/0!</v>
      </c>
      <c r="F86" s="132" t="e">
        <f t="shared" si="17"/>
        <v>#DIV/0!</v>
      </c>
      <c r="G86" s="132" t="e">
        <f t="shared" si="18"/>
        <v>#DIV/0!</v>
      </c>
      <c r="H86" s="275" t="e">
        <f t="shared" si="15"/>
        <v>#DIV/0!</v>
      </c>
      <c r="I86" s="368" t="e">
        <f t="shared" si="15"/>
        <v>#DIV/0!</v>
      </c>
      <c r="J86" s="33"/>
      <c r="K86" s="27">
        <v>1060</v>
      </c>
      <c r="L86" s="145" t="str">
        <f>VLOOKUP($K86,Riclassificazioni!$A:$J,2)</f>
        <v>SALARIES</v>
      </c>
      <c r="M86" s="52">
        <f>VLOOKUP($K86,Riclassificazioni!$A:$J,6)</f>
        <v>0</v>
      </c>
      <c r="N86" s="52">
        <f>VLOOKUP($K86,Riclassificazioni!$A:$J,7)</f>
        <v>0</v>
      </c>
      <c r="O86" s="52">
        <f>VLOOKUP($K86,Riclassificazioni!$A:$J,8)</f>
        <v>0</v>
      </c>
      <c r="P86" s="52">
        <f>VLOOKUP($K86,Riclassificazioni!$A:$J,9)</f>
        <v>0</v>
      </c>
      <c r="Q86" s="52">
        <f>VLOOKUP($K86,Riclassificazioni!$A:$J,10)</f>
        <v>0</v>
      </c>
      <c r="R86" s="27">
        <v>1670</v>
      </c>
      <c r="S86" s="330" t="str">
        <f>VLOOKUP($R86,Riclassificazioni!$A:$J,2)</f>
        <v>VALUE_ADDED</v>
      </c>
      <c r="T86" s="58">
        <f>VLOOKUP($R86,Riclassificazioni!$A:$J,6)</f>
        <v>0</v>
      </c>
      <c r="U86" s="58">
        <f>VLOOKUP($R86,Riclassificazioni!$A:$J,7)</f>
        <v>0</v>
      </c>
      <c r="V86" s="58">
        <f>VLOOKUP($R86,Riclassificazioni!$A:$J,8)</f>
        <v>0</v>
      </c>
      <c r="W86" s="59">
        <f>VLOOKUP($R86,Riclassificazioni!$A:$J,9)</f>
        <v>0</v>
      </c>
      <c r="X86" s="59">
        <f>VLOOKUP($R86,Riclassificazioni!$A:$J,10)</f>
        <v>0</v>
      </c>
    </row>
    <row r="87" spans="1:24" ht="15">
      <c r="A87" s="438"/>
      <c r="B87" s="129" t="s">
        <v>197</v>
      </c>
      <c r="C87" s="130" t="s">
        <v>198</v>
      </c>
      <c r="D87" s="131" t="s">
        <v>672</v>
      </c>
      <c r="E87" s="132" t="e">
        <f t="shared" si="16"/>
        <v>#DIV/0!</v>
      </c>
      <c r="F87" s="132" t="e">
        <f t="shared" si="17"/>
        <v>#DIV/0!</v>
      </c>
      <c r="G87" s="132" t="e">
        <f t="shared" si="18"/>
        <v>#DIV/0!</v>
      </c>
      <c r="H87" s="275" t="e">
        <f t="shared" si="15"/>
        <v>#DIV/0!</v>
      </c>
      <c r="I87" s="368" t="e">
        <f t="shared" si="15"/>
        <v>#DIV/0!</v>
      </c>
      <c r="J87" s="33"/>
      <c r="K87" s="27">
        <v>1690</v>
      </c>
      <c r="L87" s="145" t="str">
        <f>VLOOKUP($K87,Riclassificazioni!$A:$J,2)</f>
        <v>FIN_MARK</v>
      </c>
      <c r="M87" s="52">
        <f>VLOOKUP($K87,Riclassificazioni!$A:$J,6)</f>
        <v>0</v>
      </c>
      <c r="N87" s="52">
        <f>VLOOKUP($K87,Riclassificazioni!$A:$J,7)</f>
        <v>0</v>
      </c>
      <c r="O87" s="52">
        <f>VLOOKUP($K87,Riclassificazioni!$A:$J,8)</f>
        <v>0</v>
      </c>
      <c r="P87" s="52">
        <f>VLOOKUP($K87,Riclassificazioni!$A:$J,9)</f>
        <v>0</v>
      </c>
      <c r="Q87" s="52">
        <f>VLOOKUP($K87,Riclassificazioni!$A:$J,10)</f>
        <v>0</v>
      </c>
      <c r="R87" s="27">
        <v>1670</v>
      </c>
      <c r="S87" s="330" t="str">
        <f>VLOOKUP($R87,Riclassificazioni!$A:$J,2)</f>
        <v>VALUE_ADDED</v>
      </c>
      <c r="T87" s="58">
        <f>VLOOKUP($R87,Riclassificazioni!$A:$J,6)</f>
        <v>0</v>
      </c>
      <c r="U87" s="58">
        <f>VLOOKUP($R87,Riclassificazioni!$A:$J,7)</f>
        <v>0</v>
      </c>
      <c r="V87" s="58">
        <f>VLOOKUP($R87,Riclassificazioni!$A:$J,8)</f>
        <v>0</v>
      </c>
      <c r="W87" s="59">
        <f>VLOOKUP($R87,Riclassificazioni!$A:$J,9)</f>
        <v>0</v>
      </c>
      <c r="X87" s="59">
        <f>VLOOKUP($R87,Riclassificazioni!$A:$J,10)</f>
        <v>0</v>
      </c>
    </row>
    <row r="88" spans="1:24" ht="15">
      <c r="A88" s="438"/>
      <c r="B88" s="129" t="s">
        <v>515</v>
      </c>
      <c r="C88" s="130" t="s">
        <v>516</v>
      </c>
      <c r="D88" s="274" t="s">
        <v>517</v>
      </c>
      <c r="E88" s="275" t="e">
        <f t="shared" ref="E88" si="22">M88/T88</f>
        <v>#DIV/0!</v>
      </c>
      <c r="F88" s="275" t="e">
        <f t="shared" ref="F88" si="23">N88/U88</f>
        <v>#DIV/0!</v>
      </c>
      <c r="G88" s="132" t="e">
        <f t="shared" ref="G88" si="24">O88/V88</f>
        <v>#DIV/0!</v>
      </c>
      <c r="H88" s="275" t="e">
        <f t="shared" si="15"/>
        <v>#DIV/0!</v>
      </c>
      <c r="I88" s="368" t="e">
        <f t="shared" si="15"/>
        <v>#DIV/0!</v>
      </c>
      <c r="J88" s="33"/>
      <c r="K88" s="27">
        <v>1240</v>
      </c>
      <c r="L88" s="145" t="str">
        <f>VLOOKUP($K88,Riclassificazioni!$A:$J,2)</f>
        <v>INC_TAX</v>
      </c>
      <c r="M88" s="52">
        <f>VLOOKUP($K88,Riclassificazioni!$A:$J,6)</f>
        <v>0</v>
      </c>
      <c r="N88" s="52">
        <f>VLOOKUP($K88,Riclassificazioni!$A:$J,7)</f>
        <v>0</v>
      </c>
      <c r="O88" s="52">
        <f>VLOOKUP($K88,Riclassificazioni!$A:$J,8)</f>
        <v>0</v>
      </c>
      <c r="P88" s="52">
        <f>VLOOKUP($K88,Riclassificazioni!$A:$J,9)</f>
        <v>0</v>
      </c>
      <c r="Q88" s="52">
        <f>VLOOKUP($K88,Riclassificazioni!$A:$J,10)</f>
        <v>0</v>
      </c>
      <c r="R88" s="27">
        <v>1670</v>
      </c>
      <c r="S88" s="330" t="str">
        <f>VLOOKUP($R88,Riclassificazioni!$A:$J,2)</f>
        <v>VALUE_ADDED</v>
      </c>
      <c r="T88" s="58">
        <f>VLOOKUP($R88,Riclassificazioni!$A:$J,6)</f>
        <v>0</v>
      </c>
      <c r="U88" s="58">
        <f>VLOOKUP($R88,Riclassificazioni!$A:$J,7)</f>
        <v>0</v>
      </c>
      <c r="V88" s="58">
        <f>VLOOKUP($R88,Riclassificazioni!$A:$J,8)</f>
        <v>0</v>
      </c>
      <c r="W88" s="59">
        <f>VLOOKUP($R88,Riclassificazioni!$A:$J,9)</f>
        <v>0</v>
      </c>
      <c r="X88" s="59">
        <f>VLOOKUP($R88,Riclassificazioni!$A:$J,10)</f>
        <v>0</v>
      </c>
    </row>
    <row r="89" spans="1:24" ht="28">
      <c r="A89" s="438"/>
      <c r="B89" s="129" t="s">
        <v>514</v>
      </c>
      <c r="C89" s="130" t="s">
        <v>199</v>
      </c>
      <c r="D89" s="274" t="s">
        <v>509</v>
      </c>
      <c r="E89" s="399" t="e">
        <f t="shared" si="16"/>
        <v>#DIV/0!</v>
      </c>
      <c r="F89" s="399" t="e">
        <f t="shared" si="17"/>
        <v>#DIV/0!</v>
      </c>
      <c r="G89" s="400" t="e">
        <f t="shared" si="18"/>
        <v>#DIV/0!</v>
      </c>
      <c r="H89" s="399" t="e">
        <f t="shared" si="15"/>
        <v>#DIV/0!</v>
      </c>
      <c r="I89" s="401" t="e">
        <f t="shared" si="15"/>
        <v>#DIV/0!</v>
      </c>
      <c r="J89" s="33"/>
      <c r="K89" s="27">
        <v>1670</v>
      </c>
      <c r="L89" s="145" t="str">
        <f>VLOOKUP($K89,Riclassificazioni!$A:$J,2)</f>
        <v>VALUE_ADDED</v>
      </c>
      <c r="M89" s="52">
        <f>VLOOKUP($K89,Riclassificazioni!$A:$J,6)</f>
        <v>0</v>
      </c>
      <c r="N89" s="52">
        <f>VLOOKUP($K89,Riclassificazioni!$A:$J,7)</f>
        <v>0</v>
      </c>
      <c r="O89" s="52">
        <f>VLOOKUP($K89,Riclassificazioni!$A:$J,8)</f>
        <v>0</v>
      </c>
      <c r="P89" s="52">
        <f>VLOOKUP($K89,Riclassificazioni!$A:$J,9)</f>
        <v>0</v>
      </c>
      <c r="Q89" s="52">
        <f>VLOOKUP($K89,Riclassificazioni!$A:$J,10)</f>
        <v>0</v>
      </c>
      <c r="R89" s="27">
        <v>300</v>
      </c>
      <c r="S89" s="330" t="str">
        <f>VLOOKUP($R89,Riclassificazioni!$A:$J,2)</f>
        <v>N_EMPL</v>
      </c>
      <c r="T89" s="58">
        <f>VLOOKUP($R89,Riclassificazioni!$A:$J,6)</f>
        <v>0</v>
      </c>
      <c r="U89" s="58">
        <f>VLOOKUP($R89,Riclassificazioni!$A:$J,7)</f>
        <v>0</v>
      </c>
      <c r="V89" s="58">
        <f>VLOOKUP($R89,Riclassificazioni!$A:$J,8)</f>
        <v>0</v>
      </c>
      <c r="W89" s="59">
        <f>VLOOKUP($R89,Riclassificazioni!$A:$J,9)</f>
        <v>0</v>
      </c>
      <c r="X89" s="59">
        <f>VLOOKUP($R89,Riclassificazioni!$A:$J,10)</f>
        <v>0</v>
      </c>
    </row>
    <row r="90" spans="1:24" ht="15">
      <c r="A90" s="438"/>
      <c r="B90" s="129" t="s">
        <v>513</v>
      </c>
      <c r="C90" s="130" t="s">
        <v>200</v>
      </c>
      <c r="D90" s="274" t="s">
        <v>510</v>
      </c>
      <c r="E90" s="399" t="e">
        <f t="shared" si="16"/>
        <v>#DIV/0!</v>
      </c>
      <c r="F90" s="399" t="e">
        <f t="shared" si="17"/>
        <v>#DIV/0!</v>
      </c>
      <c r="G90" s="400" t="e">
        <f t="shared" si="18"/>
        <v>#DIV/0!</v>
      </c>
      <c r="H90" s="399" t="e">
        <f t="shared" si="15"/>
        <v>#DIV/0!</v>
      </c>
      <c r="I90" s="401" t="e">
        <f t="shared" si="15"/>
        <v>#DIV/0!</v>
      </c>
      <c r="J90" s="33"/>
      <c r="K90" s="27">
        <v>1060</v>
      </c>
      <c r="L90" s="145" t="str">
        <f>VLOOKUP($K90,Riclassificazioni!$A:$J,2)</f>
        <v>SALARIES</v>
      </c>
      <c r="M90" s="52">
        <f>VLOOKUP($K90,Riclassificazioni!$A:$J,6)</f>
        <v>0</v>
      </c>
      <c r="N90" s="52">
        <f>VLOOKUP($K90,Riclassificazioni!$A:$J,7)</f>
        <v>0</v>
      </c>
      <c r="O90" s="52">
        <f>VLOOKUP($K90,Riclassificazioni!$A:$J,8)</f>
        <v>0</v>
      </c>
      <c r="P90" s="52">
        <f>VLOOKUP($K90,Riclassificazioni!$A:$J,9)</f>
        <v>0</v>
      </c>
      <c r="Q90" s="52">
        <f>VLOOKUP($K90,Riclassificazioni!$A:$J,10)</f>
        <v>0</v>
      </c>
      <c r="R90" s="27">
        <v>300</v>
      </c>
      <c r="S90" s="330" t="str">
        <f>VLOOKUP($R90,Riclassificazioni!$A:$J,2)</f>
        <v>N_EMPL</v>
      </c>
      <c r="T90" s="58">
        <f>VLOOKUP($R90,Riclassificazioni!$A:$J,6)</f>
        <v>0</v>
      </c>
      <c r="U90" s="58">
        <f>VLOOKUP($R90,Riclassificazioni!$A:$J,7)</f>
        <v>0</v>
      </c>
      <c r="V90" s="58">
        <f>VLOOKUP($R90,Riclassificazioni!$A:$J,8)</f>
        <v>0</v>
      </c>
      <c r="W90" s="59">
        <f>VLOOKUP($R90,Riclassificazioni!$A:$J,9)</f>
        <v>0</v>
      </c>
      <c r="X90" s="59">
        <f>VLOOKUP($R90,Riclassificazioni!$A:$J,10)</f>
        <v>0</v>
      </c>
    </row>
    <row r="91" spans="1:24" ht="15">
      <c r="A91" s="438"/>
      <c r="B91" s="129" t="s">
        <v>512</v>
      </c>
      <c r="C91" s="130" t="s">
        <v>201</v>
      </c>
      <c r="D91" s="131" t="s">
        <v>511</v>
      </c>
      <c r="E91" s="400" t="e">
        <f t="shared" si="16"/>
        <v>#DIV/0!</v>
      </c>
      <c r="F91" s="400" t="e">
        <f t="shared" si="17"/>
        <v>#DIV/0!</v>
      </c>
      <c r="G91" s="400" t="e">
        <f t="shared" si="18"/>
        <v>#DIV/0!</v>
      </c>
      <c r="H91" s="399" t="e">
        <f t="shared" si="15"/>
        <v>#DIV/0!</v>
      </c>
      <c r="I91" s="401" t="e">
        <f t="shared" si="15"/>
        <v>#DIV/0!</v>
      </c>
      <c r="J91" s="33"/>
      <c r="K91" s="27">
        <v>1030</v>
      </c>
      <c r="L91" s="145" t="str">
        <f>VLOOKUP($K91,Riclassificazioni!$A:$J,2)</f>
        <v>TOT_OP_REV</v>
      </c>
      <c r="M91" s="52">
        <f>VLOOKUP($K91,Riclassificazioni!$A:$J,6)</f>
        <v>0</v>
      </c>
      <c r="N91" s="52">
        <f>VLOOKUP($K91,Riclassificazioni!$A:$J,7)</f>
        <v>0</v>
      </c>
      <c r="O91" s="52">
        <f>VLOOKUP($K91,Riclassificazioni!$A:$J,8)</f>
        <v>0</v>
      </c>
      <c r="P91" s="52">
        <f>VLOOKUP($K91,Riclassificazioni!$A:$J,9)</f>
        <v>0</v>
      </c>
      <c r="Q91" s="52">
        <f>VLOOKUP($K91,Riclassificazioni!$A:$J,10)</f>
        <v>0</v>
      </c>
      <c r="R91" s="27">
        <v>300</v>
      </c>
      <c r="S91" s="330" t="str">
        <f>VLOOKUP($R91,Riclassificazioni!$A:$J,2)</f>
        <v>N_EMPL</v>
      </c>
      <c r="T91" s="58">
        <f>VLOOKUP($R91,Riclassificazioni!$A:$J,6)</f>
        <v>0</v>
      </c>
      <c r="U91" s="58">
        <f>VLOOKUP($R91,Riclassificazioni!$A:$J,7)</f>
        <v>0</v>
      </c>
      <c r="V91" s="58">
        <f>VLOOKUP($R91,Riclassificazioni!$A:$J,8)</f>
        <v>0</v>
      </c>
      <c r="W91" s="59">
        <f>VLOOKUP($R91,Riclassificazioni!$A:$J,9)</f>
        <v>0</v>
      </c>
      <c r="X91" s="59">
        <f>VLOOKUP($R91,Riclassificazioni!$A:$J,10)</f>
        <v>0</v>
      </c>
    </row>
    <row r="92" spans="1:24" ht="29" thickBot="1">
      <c r="A92" s="439"/>
      <c r="B92" s="133" t="s">
        <v>673</v>
      </c>
      <c r="C92" s="210" t="s">
        <v>674</v>
      </c>
      <c r="D92" s="211" t="s">
        <v>675</v>
      </c>
      <c r="E92" s="402" t="e">
        <f t="shared" si="16"/>
        <v>#DIV/0!</v>
      </c>
      <c r="F92" s="402" t="e">
        <f t="shared" si="17"/>
        <v>#DIV/0!</v>
      </c>
      <c r="G92" s="402" t="e">
        <f t="shared" si="18"/>
        <v>#DIV/0!</v>
      </c>
      <c r="H92" s="403" t="e">
        <f t="shared" si="15"/>
        <v>#DIV/0!</v>
      </c>
      <c r="I92" s="404" t="e">
        <f t="shared" si="15"/>
        <v>#DIV/0!</v>
      </c>
      <c r="J92" s="33"/>
      <c r="K92" s="28">
        <v>1680</v>
      </c>
      <c r="L92" s="146" t="str">
        <f>VLOOKUP($K92,Riclassificazioni!$A:$J,2)</f>
        <v>VALUE_ADJ</v>
      </c>
      <c r="M92" s="53">
        <f>VLOOKUP($K92,Riclassificazioni!$A:$J,6)</f>
        <v>0</v>
      </c>
      <c r="N92" s="53">
        <f>VLOOKUP($K92,Riclassificazioni!$A:$J,7)</f>
        <v>0</v>
      </c>
      <c r="O92" s="53">
        <f>VLOOKUP($K92,Riclassificazioni!$A:$J,8)</f>
        <v>0</v>
      </c>
      <c r="P92" s="53">
        <f>VLOOKUP($K92,Riclassificazioni!$A:$J,9)</f>
        <v>0</v>
      </c>
      <c r="Q92" s="53">
        <f>VLOOKUP($K92,Riclassificazioni!$A:$J,10)</f>
        <v>0</v>
      </c>
      <c r="R92" s="28">
        <v>300</v>
      </c>
      <c r="S92" s="331" t="str">
        <f>VLOOKUP($R92,Riclassificazioni!$A:$J,2)</f>
        <v>N_EMPL</v>
      </c>
      <c r="T92" s="60">
        <f>VLOOKUP($R92,Riclassificazioni!$A:$J,6)</f>
        <v>0</v>
      </c>
      <c r="U92" s="60">
        <f>VLOOKUP($R92,Riclassificazioni!$A:$J,7)</f>
        <v>0</v>
      </c>
      <c r="V92" s="60">
        <f>VLOOKUP($R92,Riclassificazioni!$A:$J,8)</f>
        <v>0</v>
      </c>
      <c r="W92" s="61">
        <f>VLOOKUP($R92,Riclassificazioni!$A:$J,9)</f>
        <v>0</v>
      </c>
      <c r="X92" s="61">
        <f>VLOOKUP($R92,Riclassificazioni!$A:$J,10)</f>
        <v>0</v>
      </c>
    </row>
  </sheetData>
  <mergeCells count="19">
    <mergeCell ref="B3:B4"/>
    <mergeCell ref="A3:A4"/>
    <mergeCell ref="A74:A84"/>
    <mergeCell ref="A85:A92"/>
    <mergeCell ref="A64:A73"/>
    <mergeCell ref="A5:A18"/>
    <mergeCell ref="A19:A24"/>
    <mergeCell ref="A25:A28"/>
    <mergeCell ref="A29:A33"/>
    <mergeCell ref="A34:A41"/>
    <mergeCell ref="A42:A49"/>
    <mergeCell ref="A50:A58"/>
    <mergeCell ref="A59:A63"/>
    <mergeCell ref="R3:R4"/>
    <mergeCell ref="S3:S4"/>
    <mergeCell ref="K3:K4"/>
    <mergeCell ref="L3:L4"/>
    <mergeCell ref="C3:C4"/>
    <mergeCell ref="D3:D4"/>
  </mergeCells>
  <phoneticPr fontId="17" type="noConversion"/>
  <printOptions horizontalCentered="1" verticalCentered="1"/>
  <pageMargins left="0" right="0" top="0" bottom="0" header="0" footer="0"/>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2</vt:i4>
      </vt:variant>
    </vt:vector>
  </HeadingPairs>
  <TitlesOfParts>
    <vt:vector size="2" baseType="lpstr">
      <vt:lpstr>Riclassificazioni</vt:lpstr>
      <vt:lpstr>Indicatori</vt:lpstr>
    </vt:vector>
  </TitlesOfParts>
  <Company>Dipartimento di Studi sull'Impresa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Emiliano Di Carlo</dc:creator>
  <cp:lastModifiedBy>Uber</cp:lastModifiedBy>
  <cp:lastPrinted>2013-11-12T18:58:00Z</cp:lastPrinted>
  <dcterms:created xsi:type="dcterms:W3CDTF">2013-03-16T14:16:35Z</dcterms:created>
  <dcterms:modified xsi:type="dcterms:W3CDTF">2015-09-24T07:06:17Z</dcterms:modified>
</cp:coreProperties>
</file>