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4.xml" ContentType="application/vnd.openxmlformats-officedocument.drawingml.chartshapes+xml"/>
  <Override PartName="/xl/charts/chart7.xml" ContentType="application/vnd.openxmlformats-officedocument.drawingml.chart+xml"/>
  <Override PartName="/xl/drawings/drawing5.xml" ContentType="application/vnd.openxmlformats-officedocument.drawingml.chartshapes+xml"/>
  <Override PartName="/xl/charts/chart8.xml" ContentType="application/vnd.openxmlformats-officedocument.drawingml.chart+xml"/>
  <Override PartName="/xl/drawings/drawing6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9"/>
  <workbookPr/>
  <mc:AlternateContent xmlns:mc="http://schemas.openxmlformats.org/markup-compatibility/2006">
    <mc:Choice Requires="x15">
      <x15ac:absPath xmlns:x15ac="http://schemas.microsoft.com/office/spreadsheetml/2010/11/ac" url="/Users/gabrielepalozzi/Desktop/AF 19:20/ES.GABRIELE_2019:20/RENDICONTO/"/>
    </mc:Choice>
  </mc:AlternateContent>
  <xr:revisionPtr revIDLastSave="0" documentId="13_ncr:1_{1CE4EDD7-8F45-BB4E-9EA1-D31E2249E629}" xr6:coauthVersionLast="43" xr6:coauthVersionMax="43" xr10:uidLastSave="{00000000-0000-0000-0000-000000000000}"/>
  <bookViews>
    <workbookView xWindow="1820" yWindow="620" windowWidth="25600" windowHeight="15540" firstSheet="2" activeTab="2" xr2:uid="{00000000-000D-0000-FFFF-FFFF00000000}"/>
  </bookViews>
  <sheets>
    <sheet name="CE Prod. - Val. Agg. - MOL" sheetId="1" r:id="rId1"/>
    <sheet name="CE Val.Prod.e Val.Agg" sheetId="4" r:id="rId2"/>
    <sheet name="Foglio di lavoro" sheetId="6" r:id="rId3"/>
    <sheet name="REND. CCN" sheetId="8" r:id="rId4"/>
    <sheet name="REND. CF" sheetId="7" r:id="rId5"/>
    <sheet name="CE (NON MODIFICARE)" sheetId="9" r:id="rId6"/>
    <sheet name="SP (NON MODIFICARE)" sheetId="10" r:id="rId7"/>
  </sheets>
  <definedNames>
    <definedName name="_xlnm.Print_Area" localSheetId="2">'Foglio di lavoro'!$A$2:$M$157</definedName>
  </definedNames>
  <calcPr calcId="191029" concurrentCalc="0"/>
  <fileRecoveryPr autoRecover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74" i="8" l="1"/>
  <c r="B115" i="8"/>
  <c r="B117" i="8"/>
  <c r="D69" i="8"/>
  <c r="B92" i="8"/>
  <c r="D70" i="8"/>
  <c r="B93" i="8"/>
  <c r="D71" i="8"/>
  <c r="B94" i="8"/>
  <c r="D72" i="8"/>
  <c r="B95" i="8"/>
  <c r="D73" i="8"/>
  <c r="B96" i="8"/>
  <c r="B97" i="8"/>
  <c r="D139" i="8"/>
  <c r="G141" i="8"/>
  <c r="D140" i="8"/>
  <c r="G142" i="8"/>
  <c r="D141" i="8"/>
  <c r="G143" i="8"/>
  <c r="D142" i="8"/>
  <c r="G144" i="8"/>
  <c r="B139" i="8"/>
  <c r="G147" i="8"/>
  <c r="B140" i="8"/>
  <c r="G148" i="8"/>
  <c r="B141" i="8"/>
  <c r="G149" i="8"/>
  <c r="B143" i="8"/>
  <c r="G150" i="8"/>
  <c r="B144" i="8"/>
  <c r="G151" i="8"/>
  <c r="B145" i="8"/>
  <c r="G152" i="8"/>
  <c r="B146" i="8"/>
  <c r="G153" i="8"/>
  <c r="G155" i="8"/>
  <c r="F153" i="8"/>
  <c r="A145" i="8"/>
  <c r="F152" i="8"/>
  <c r="A144" i="8"/>
  <c r="F151" i="8"/>
  <c r="A143" i="8"/>
  <c r="F150" i="8"/>
  <c r="A141" i="8"/>
  <c r="F149" i="8"/>
  <c r="A140" i="8"/>
  <c r="F148" i="8"/>
  <c r="F147" i="8"/>
  <c r="C142" i="8"/>
  <c r="F144" i="8"/>
  <c r="C141" i="8"/>
  <c r="F143" i="8"/>
  <c r="C140" i="8"/>
  <c r="F142" i="8"/>
  <c r="F141" i="8"/>
  <c r="D5" i="7"/>
  <c r="B32" i="7"/>
  <c r="D6" i="7"/>
  <c r="B33" i="7"/>
  <c r="B36" i="7"/>
  <c r="B5" i="7"/>
  <c r="B39" i="7"/>
  <c r="B6" i="7"/>
  <c r="B40" i="7"/>
  <c r="B7" i="7"/>
  <c r="B41" i="7"/>
  <c r="B8" i="7"/>
  <c r="B42" i="7"/>
  <c r="B9" i="7"/>
  <c r="B43" i="7"/>
  <c r="B10" i="7"/>
  <c r="B44" i="7"/>
  <c r="B11" i="7"/>
  <c r="B45" i="7"/>
  <c r="B12" i="7"/>
  <c r="B46" i="7"/>
  <c r="B48" i="7"/>
  <c r="B19" i="7"/>
  <c r="B50" i="7"/>
  <c r="D25" i="7"/>
  <c r="B51" i="7"/>
  <c r="B18" i="7"/>
  <c r="B52" i="7"/>
  <c r="D18" i="7"/>
  <c r="B53" i="7"/>
  <c r="B55" i="7"/>
  <c r="B97" i="7"/>
  <c r="G103" i="7"/>
  <c r="D98" i="7"/>
  <c r="G102" i="7"/>
  <c r="D97" i="7"/>
  <c r="G101" i="7"/>
  <c r="F103" i="7"/>
  <c r="F102" i="7"/>
  <c r="F101" i="7"/>
  <c r="B93" i="7"/>
  <c r="G97" i="7"/>
  <c r="F97" i="7"/>
  <c r="D38" i="8"/>
  <c r="D61" i="7"/>
  <c r="G61" i="7"/>
  <c r="D39" i="8"/>
  <c r="D62" i="7"/>
  <c r="G62" i="7"/>
  <c r="D40" i="8"/>
  <c r="D63" i="7"/>
  <c r="G63" i="7"/>
  <c r="D41" i="8"/>
  <c r="D64" i="7"/>
  <c r="G64" i="7"/>
  <c r="D42" i="8"/>
  <c r="D65" i="7"/>
  <c r="G65" i="7"/>
  <c r="D43" i="8"/>
  <c r="D66" i="7"/>
  <c r="G66" i="7"/>
  <c r="D44" i="8"/>
  <c r="D67" i="7"/>
  <c r="G67" i="7"/>
  <c r="D45" i="8"/>
  <c r="D68" i="7"/>
  <c r="G68" i="7"/>
  <c r="D46" i="8"/>
  <c r="D69" i="7"/>
  <c r="G69" i="7"/>
  <c r="D47" i="8"/>
  <c r="D70" i="7"/>
  <c r="G70" i="7"/>
  <c r="D71" i="7"/>
  <c r="G71" i="7"/>
  <c r="B39" i="8"/>
  <c r="B61" i="7"/>
  <c r="G75" i="7"/>
  <c r="B40" i="8"/>
  <c r="B62" i="7"/>
  <c r="G76" i="7"/>
  <c r="G78" i="7"/>
  <c r="D80" i="7"/>
  <c r="G82" i="7"/>
  <c r="D81" i="7"/>
  <c r="G83" i="7"/>
  <c r="D82" i="7"/>
  <c r="G84" i="7"/>
  <c r="D83" i="7"/>
  <c r="G85" i="7"/>
  <c r="B80" i="7"/>
  <c r="G87" i="7"/>
  <c r="B81" i="7"/>
  <c r="G88" i="7"/>
  <c r="B83" i="7"/>
  <c r="G89" i="7"/>
  <c r="B84" i="7"/>
  <c r="G90" i="7"/>
  <c r="B85" i="7"/>
  <c r="G91" i="7"/>
  <c r="B86" i="7"/>
  <c r="G92" i="7"/>
  <c r="G95" i="7"/>
  <c r="A84" i="7"/>
  <c r="F90" i="7"/>
  <c r="A85" i="7"/>
  <c r="F91" i="7"/>
  <c r="F92" i="7"/>
  <c r="A83" i="7"/>
  <c r="F89" i="7"/>
  <c r="A81" i="7"/>
  <c r="F88" i="7"/>
  <c r="A80" i="7"/>
  <c r="F87" i="7"/>
  <c r="C81" i="7"/>
  <c r="F83" i="7"/>
  <c r="C82" i="7"/>
  <c r="F84" i="7"/>
  <c r="F85" i="7"/>
  <c r="C80" i="7"/>
  <c r="F82" i="7"/>
  <c r="C71" i="7"/>
  <c r="F71" i="7"/>
  <c r="A62" i="7"/>
  <c r="F76" i="7"/>
  <c r="A61" i="7"/>
  <c r="F75" i="7"/>
  <c r="C47" i="8"/>
  <c r="C70" i="7"/>
  <c r="F70" i="7"/>
  <c r="C46" i="8"/>
  <c r="C69" i="7"/>
  <c r="F69" i="7"/>
  <c r="C45" i="8"/>
  <c r="C68" i="7"/>
  <c r="F68" i="7"/>
  <c r="C44" i="8"/>
  <c r="C67" i="7"/>
  <c r="F67" i="7"/>
  <c r="C43" i="8"/>
  <c r="C66" i="7"/>
  <c r="F66" i="7"/>
  <c r="C42" i="8"/>
  <c r="C65" i="7"/>
  <c r="F65" i="7"/>
  <c r="C41" i="8"/>
  <c r="C64" i="7"/>
  <c r="F64" i="7"/>
  <c r="C40" i="8"/>
  <c r="C63" i="7"/>
  <c r="F63" i="7"/>
  <c r="C39" i="8"/>
  <c r="C62" i="7"/>
  <c r="F62" i="7"/>
  <c r="C38" i="8"/>
  <c r="C61" i="7"/>
  <c r="F61" i="7"/>
  <c r="F60" i="7"/>
  <c r="D74" i="7"/>
  <c r="B41" i="8"/>
  <c r="B63" i="7"/>
  <c r="B74" i="7"/>
  <c r="D76" i="7"/>
  <c r="G99" i="7"/>
  <c r="G105" i="7"/>
  <c r="C72" i="7"/>
  <c r="D48" i="8"/>
  <c r="D51" i="8"/>
  <c r="B51" i="8"/>
  <c r="D53" i="8"/>
  <c r="D87" i="8"/>
  <c r="G72" i="8"/>
  <c r="G74" i="8"/>
  <c r="G75" i="8"/>
  <c r="G76" i="8"/>
  <c r="G77" i="8"/>
  <c r="G78" i="8"/>
  <c r="G79" i="8"/>
  <c r="G80" i="8"/>
  <c r="B69" i="8"/>
  <c r="B100" i="8"/>
  <c r="G83" i="8"/>
  <c r="B70" i="8"/>
  <c r="B101" i="8"/>
  <c r="G84" i="8"/>
  <c r="B71" i="8"/>
  <c r="B102" i="8"/>
  <c r="G85" i="8"/>
  <c r="B72" i="8"/>
  <c r="B103" i="8"/>
  <c r="G86" i="8"/>
  <c r="B74" i="8"/>
  <c r="B104" i="8"/>
  <c r="G87" i="8"/>
  <c r="B75" i="8"/>
  <c r="B105" i="8"/>
  <c r="G88" i="8"/>
  <c r="B76" i="8"/>
  <c r="B106" i="8"/>
  <c r="G89" i="8"/>
  <c r="B77" i="8"/>
  <c r="B107" i="8"/>
  <c r="G90" i="8"/>
  <c r="B79" i="8"/>
  <c r="B120" i="8"/>
  <c r="G91" i="8"/>
  <c r="B80" i="8"/>
  <c r="B121" i="8"/>
  <c r="G92" i="8"/>
  <c r="B83" i="8"/>
  <c r="B123" i="8"/>
  <c r="G93" i="8"/>
  <c r="B84" i="8"/>
  <c r="B124" i="8"/>
  <c r="G94" i="8"/>
  <c r="G97" i="8"/>
  <c r="A84" i="8"/>
  <c r="A124" i="8"/>
  <c r="F94" i="8"/>
  <c r="A83" i="8"/>
  <c r="A123" i="8"/>
  <c r="F93" i="8"/>
  <c r="A80" i="8"/>
  <c r="A121" i="8"/>
  <c r="F92" i="8"/>
  <c r="A79" i="8"/>
  <c r="A120" i="8"/>
  <c r="F91" i="8"/>
  <c r="A70" i="8"/>
  <c r="A101" i="8"/>
  <c r="F84" i="8"/>
  <c r="A71" i="8"/>
  <c r="A102" i="8"/>
  <c r="F85" i="8"/>
  <c r="A72" i="8"/>
  <c r="A103" i="8"/>
  <c r="F86" i="8"/>
  <c r="A74" i="8"/>
  <c r="A104" i="8"/>
  <c r="F87" i="8"/>
  <c r="A75" i="8"/>
  <c r="A105" i="8"/>
  <c r="F88" i="8"/>
  <c r="A76" i="8"/>
  <c r="A106" i="8"/>
  <c r="F89" i="8"/>
  <c r="A77" i="8"/>
  <c r="A107" i="8"/>
  <c r="F90" i="8"/>
  <c r="A69" i="8"/>
  <c r="A100" i="8"/>
  <c r="F83" i="8"/>
  <c r="C72" i="8"/>
  <c r="A95" i="8"/>
  <c r="F78" i="8"/>
  <c r="C73" i="8"/>
  <c r="A96" i="8"/>
  <c r="F79" i="8"/>
  <c r="C74" i="8"/>
  <c r="A115" i="8"/>
  <c r="F80" i="8"/>
  <c r="C71" i="8"/>
  <c r="A94" i="8"/>
  <c r="F77" i="8"/>
  <c r="C70" i="8"/>
  <c r="A93" i="8"/>
  <c r="F76" i="8"/>
  <c r="C69" i="8"/>
  <c r="A92" i="8"/>
  <c r="F75" i="8"/>
  <c r="D22" i="8"/>
  <c r="B59" i="8"/>
  <c r="G61" i="8"/>
  <c r="F61" i="8"/>
  <c r="B23" i="8"/>
  <c r="D60" i="8"/>
  <c r="G60" i="8"/>
  <c r="B22" i="8"/>
  <c r="D59" i="8"/>
  <c r="G59" i="8"/>
  <c r="F60" i="8"/>
  <c r="F59" i="8"/>
  <c r="G37" i="8"/>
  <c r="G38" i="8"/>
  <c r="G39" i="8"/>
  <c r="G40" i="8"/>
  <c r="G41" i="8"/>
  <c r="G42" i="8"/>
  <c r="G43" i="8"/>
  <c r="G44" i="8"/>
  <c r="G45" i="8"/>
  <c r="G46" i="8"/>
  <c r="G47" i="8"/>
  <c r="G50" i="8"/>
  <c r="G51" i="8"/>
  <c r="G53" i="8"/>
  <c r="G55" i="8"/>
  <c r="G57" i="8"/>
  <c r="F55" i="8"/>
  <c r="F51" i="8"/>
  <c r="F50" i="8"/>
  <c r="F46" i="8"/>
  <c r="F47" i="8"/>
  <c r="F38" i="8"/>
  <c r="F39" i="8"/>
  <c r="F40" i="8"/>
  <c r="F41" i="8"/>
  <c r="F42" i="8"/>
  <c r="F43" i="8"/>
  <c r="F44" i="8"/>
  <c r="F45" i="8"/>
  <c r="F37" i="8"/>
  <c r="G27" i="8"/>
  <c r="F27" i="8"/>
  <c r="D5" i="8"/>
  <c r="G5" i="8"/>
  <c r="D6" i="8"/>
  <c r="G6" i="8"/>
  <c r="D7" i="8"/>
  <c r="G7" i="8"/>
  <c r="B5" i="8"/>
  <c r="G9" i="8"/>
  <c r="B6" i="8"/>
  <c r="G10" i="8"/>
  <c r="B7" i="8"/>
  <c r="G11" i="8"/>
  <c r="B8" i="8"/>
  <c r="G12" i="8"/>
  <c r="B9" i="8"/>
  <c r="G13" i="8"/>
  <c r="G14" i="8"/>
  <c r="B11" i="8"/>
  <c r="G15" i="8"/>
  <c r="B12" i="8"/>
  <c r="G16" i="8"/>
  <c r="G18" i="8"/>
  <c r="G20" i="8"/>
  <c r="G21" i="8"/>
  <c r="G22" i="8"/>
  <c r="G25" i="8"/>
  <c r="F22" i="8"/>
  <c r="A22" i="8"/>
  <c r="F21" i="8"/>
  <c r="F20" i="8"/>
  <c r="A12" i="8"/>
  <c r="F16" i="8"/>
  <c r="A9" i="8"/>
  <c r="F13" i="8"/>
  <c r="A10" i="8"/>
  <c r="F14" i="8"/>
  <c r="A11" i="8"/>
  <c r="F15" i="8"/>
  <c r="F74" i="8"/>
  <c r="F72" i="8"/>
  <c r="G63" i="8"/>
  <c r="F36" i="8"/>
  <c r="B17" i="8"/>
  <c r="G29" i="8"/>
  <c r="A8" i="8"/>
  <c r="F12" i="8"/>
  <c r="A7" i="8"/>
  <c r="F11" i="8"/>
  <c r="A6" i="8"/>
  <c r="F10" i="8"/>
  <c r="A5" i="8"/>
  <c r="F9" i="8"/>
  <c r="C7" i="8"/>
  <c r="F7" i="8"/>
  <c r="C6" i="8"/>
  <c r="F6" i="8"/>
  <c r="C5" i="8"/>
  <c r="F5" i="8"/>
  <c r="D17" i="8"/>
  <c r="D19" i="8"/>
  <c r="D27" i="8"/>
  <c r="D31" i="8"/>
  <c r="B131" i="8"/>
  <c r="B127" i="8"/>
  <c r="B109" i="8"/>
  <c r="B111" i="8"/>
  <c r="B129" i="8"/>
  <c r="B133" i="8"/>
  <c r="D57" i="8"/>
  <c r="D63" i="8"/>
  <c r="D124" i="6"/>
  <c r="D127" i="6"/>
  <c r="B145" i="7"/>
  <c r="B144" i="7"/>
  <c r="A144" i="7"/>
  <c r="B141" i="7"/>
  <c r="B140" i="7"/>
  <c r="B132" i="7"/>
  <c r="B121" i="7"/>
  <c r="B122" i="7"/>
  <c r="B120" i="7"/>
  <c r="B119" i="7"/>
  <c r="B118" i="7"/>
  <c r="B112" i="7"/>
  <c r="B110" i="7"/>
  <c r="B111" i="7"/>
  <c r="B109" i="7"/>
  <c r="B107" i="7"/>
  <c r="B106" i="7"/>
  <c r="B105" i="7"/>
  <c r="B104" i="7"/>
  <c r="D153" i="6"/>
  <c r="D149" i="6"/>
  <c r="D148" i="6"/>
  <c r="D145" i="6"/>
  <c r="D140" i="6"/>
  <c r="D141" i="6"/>
  <c r="D137" i="6"/>
  <c r="D136" i="6"/>
  <c r="D132" i="6"/>
  <c r="E132" i="6"/>
  <c r="F132" i="6"/>
  <c r="E135" i="6"/>
  <c r="B147" i="8"/>
  <c r="D147" i="8"/>
  <c r="D150" i="8"/>
  <c r="B148" i="7"/>
  <c r="D133" i="6"/>
  <c r="E133" i="6"/>
  <c r="F133" i="6"/>
  <c r="H133" i="6"/>
  <c r="C25" i="6"/>
  <c r="C71" i="6"/>
  <c r="D71" i="6"/>
  <c r="D72" i="6"/>
  <c r="C7" i="6"/>
  <c r="C54" i="6"/>
  <c r="D54" i="6"/>
  <c r="D7" i="6"/>
  <c r="C8" i="6"/>
  <c r="D8" i="6"/>
  <c r="D10" i="6"/>
  <c r="D25" i="6"/>
  <c r="F101" i="6"/>
  <c r="C96" i="6"/>
  <c r="C67" i="6"/>
  <c r="C26" i="6"/>
  <c r="C40" i="6"/>
  <c r="C6" i="6"/>
  <c r="C13" i="6"/>
  <c r="V42" i="6"/>
  <c r="C61" i="6"/>
  <c r="V43" i="6"/>
  <c r="W43" i="6"/>
  <c r="U43" i="6"/>
  <c r="B40" i="6"/>
  <c r="U42" i="6"/>
  <c r="C5" i="6"/>
  <c r="D5" i="6"/>
  <c r="C58" i="6"/>
  <c r="B58" i="6"/>
  <c r="D58" i="6"/>
  <c r="C56" i="6"/>
  <c r="B56" i="6"/>
  <c r="D56" i="6"/>
  <c r="B5" i="6"/>
  <c r="C93" i="6"/>
  <c r="D93" i="6"/>
  <c r="C9" i="6"/>
  <c r="B9" i="6"/>
  <c r="D9" i="6"/>
  <c r="C18" i="6"/>
  <c r="B18" i="6"/>
  <c r="D18" i="6"/>
  <c r="B7" i="6"/>
  <c r="C16" i="6"/>
  <c r="B16" i="6"/>
  <c r="D16" i="6"/>
  <c r="C88" i="6"/>
  <c r="D88" i="6"/>
  <c r="C75" i="6"/>
  <c r="D75" i="6"/>
  <c r="D78" i="6"/>
  <c r="D79" i="6"/>
  <c r="C87" i="6"/>
  <c r="D87" i="6"/>
  <c r="C74" i="6"/>
  <c r="D74" i="6"/>
  <c r="C73" i="6"/>
  <c r="D73" i="6"/>
  <c r="C17" i="6"/>
  <c r="B17" i="6"/>
  <c r="D17" i="6"/>
  <c r="C68" i="6"/>
  <c r="D68" i="6"/>
  <c r="B8" i="6"/>
  <c r="C15" i="6"/>
  <c r="B15" i="6"/>
  <c r="D15" i="6"/>
  <c r="D67" i="6"/>
  <c r="B6" i="6"/>
  <c r="D6" i="6"/>
  <c r="C36" i="6"/>
  <c r="B36" i="6"/>
  <c r="D36" i="6"/>
  <c r="C37" i="6"/>
  <c r="B37" i="6"/>
  <c r="D37" i="6"/>
  <c r="C38" i="6"/>
  <c r="B38" i="6"/>
  <c r="D38" i="6"/>
  <c r="C44" i="6"/>
  <c r="B44" i="6"/>
  <c r="D44" i="6"/>
  <c r="C27" i="6"/>
  <c r="B27" i="6"/>
  <c r="D27" i="6"/>
  <c r="B25" i="6"/>
  <c r="B26" i="6"/>
  <c r="D26" i="6"/>
  <c r="C28" i="6"/>
  <c r="B28" i="6"/>
  <c r="D28" i="6"/>
  <c r="C31" i="6"/>
  <c r="B31" i="6"/>
  <c r="D31" i="6"/>
  <c r="C91" i="6"/>
  <c r="D91" i="6"/>
  <c r="C32" i="6"/>
  <c r="B32" i="6"/>
  <c r="D32" i="6"/>
  <c r="C82" i="6"/>
  <c r="D82" i="6"/>
  <c r="C33" i="6"/>
  <c r="B33" i="6"/>
  <c r="D33" i="6"/>
  <c r="C35" i="6"/>
  <c r="B35" i="6"/>
  <c r="D35" i="6"/>
  <c r="C42" i="6"/>
  <c r="B42" i="6"/>
  <c r="D42" i="6"/>
  <c r="C43" i="6"/>
  <c r="B43" i="6"/>
  <c r="D43" i="6"/>
  <c r="C84" i="6"/>
  <c r="D84" i="6"/>
  <c r="C46" i="6"/>
  <c r="B46" i="6"/>
  <c r="D46" i="6"/>
  <c r="D80" i="6"/>
  <c r="C47" i="6"/>
  <c r="B47" i="6"/>
  <c r="D47" i="6"/>
  <c r="B54" i="6"/>
  <c r="D99" i="6"/>
  <c r="C52" i="6"/>
  <c r="B52" i="6"/>
  <c r="D52" i="6"/>
  <c r="C53" i="6"/>
  <c r="B53" i="6"/>
  <c r="D53" i="6"/>
  <c r="C23" i="6"/>
  <c r="B23" i="6"/>
  <c r="D23" i="6"/>
  <c r="C11" i="6"/>
  <c r="B11" i="6"/>
  <c r="D11" i="6"/>
  <c r="D85" i="6"/>
  <c r="C69" i="6"/>
  <c r="D69" i="6"/>
  <c r="C83" i="6"/>
  <c r="D83" i="6"/>
  <c r="D98" i="6"/>
  <c r="D86" i="6"/>
  <c r="E104" i="6"/>
  <c r="F104" i="6"/>
  <c r="F105" i="6"/>
  <c r="F107" i="6"/>
  <c r="D81" i="6"/>
  <c r="D62" i="6"/>
  <c r="D70" i="6"/>
  <c r="D89" i="6"/>
  <c r="D90" i="6"/>
  <c r="D92" i="6"/>
  <c r="D94" i="6"/>
  <c r="D95" i="6"/>
  <c r="D97" i="6"/>
  <c r="D14" i="6"/>
  <c r="D19" i="6"/>
  <c r="D21" i="6"/>
  <c r="D22" i="6"/>
  <c r="D24" i="6"/>
  <c r="D29" i="6"/>
  <c r="D30" i="6"/>
  <c r="D34" i="6"/>
  <c r="D39" i="6"/>
  <c r="D41" i="6"/>
  <c r="D45" i="6"/>
  <c r="D48" i="6"/>
  <c r="C49" i="6"/>
  <c r="B49" i="6"/>
  <c r="D49" i="6"/>
  <c r="C50" i="6"/>
  <c r="B50" i="6"/>
  <c r="D50" i="6"/>
  <c r="C51" i="6"/>
  <c r="B51" i="6"/>
  <c r="D51" i="6"/>
  <c r="D55" i="6"/>
  <c r="D57" i="6"/>
  <c r="D59" i="6"/>
  <c r="D60" i="6"/>
  <c r="B137" i="7"/>
  <c r="A43" i="6"/>
  <c r="A47" i="6"/>
  <c r="A16" i="6"/>
  <c r="A15" i="6"/>
  <c r="A12" i="7"/>
  <c r="A46" i="7"/>
  <c r="A6" i="7"/>
  <c r="A40" i="7"/>
  <c r="A7" i="7"/>
  <c r="A41" i="7"/>
  <c r="A8" i="7"/>
  <c r="A42" i="7"/>
  <c r="A9" i="7"/>
  <c r="A43" i="7"/>
  <c r="A10" i="7"/>
  <c r="A44" i="7"/>
  <c r="A5" i="7"/>
  <c r="A39" i="7"/>
  <c r="C6" i="7"/>
  <c r="A33" i="7"/>
  <c r="C5" i="7"/>
  <c r="A32" i="7"/>
  <c r="R101" i="6"/>
  <c r="Q101" i="6"/>
  <c r="R103" i="6"/>
  <c r="R104" i="6"/>
  <c r="L101" i="6"/>
  <c r="K101" i="6"/>
  <c r="L103" i="6"/>
  <c r="L104" i="6"/>
  <c r="H101" i="6"/>
  <c r="B13" i="6"/>
  <c r="B64" i="6"/>
  <c r="B61" i="6"/>
  <c r="B20" i="6"/>
  <c r="B63" i="6"/>
  <c r="C20" i="6"/>
  <c r="C63" i="6"/>
  <c r="C64" i="6"/>
  <c r="H145" i="6"/>
  <c r="H146" i="6"/>
  <c r="H149" i="6"/>
  <c r="H150" i="6"/>
  <c r="A49" i="6"/>
  <c r="A50" i="6"/>
  <c r="A51" i="6"/>
  <c r="A18" i="6"/>
  <c r="B10" i="1"/>
  <c r="C6" i="1"/>
  <c r="D10" i="1"/>
  <c r="E6" i="1"/>
  <c r="F10" i="1"/>
  <c r="G6" i="1"/>
  <c r="C7" i="1"/>
  <c r="E7" i="1"/>
  <c r="G7" i="1"/>
  <c r="C8" i="1"/>
  <c r="E8" i="1"/>
  <c r="G8" i="1"/>
  <c r="C9" i="1"/>
  <c r="E9" i="1"/>
  <c r="G9" i="1"/>
  <c r="C10" i="1"/>
  <c r="E10" i="1"/>
  <c r="G10" i="1"/>
  <c r="B11" i="1"/>
  <c r="C11" i="1"/>
  <c r="D11" i="1"/>
  <c r="E11" i="1"/>
  <c r="F11" i="1"/>
  <c r="G11" i="1"/>
  <c r="C12" i="1"/>
  <c r="E12" i="1"/>
  <c r="G12" i="1"/>
  <c r="C13" i="1"/>
  <c r="E13" i="1"/>
  <c r="G13" i="1"/>
  <c r="C14" i="1"/>
  <c r="E14" i="1"/>
  <c r="G14" i="1"/>
  <c r="C15" i="1"/>
  <c r="E15" i="1"/>
  <c r="G15" i="1"/>
  <c r="C16" i="1"/>
  <c r="E16" i="1"/>
  <c r="G16" i="1"/>
  <c r="B17" i="1"/>
  <c r="C17" i="1"/>
  <c r="D17" i="1"/>
  <c r="E17" i="1"/>
  <c r="F17" i="1"/>
  <c r="G17" i="1"/>
  <c r="B18" i="1"/>
  <c r="C18" i="1"/>
  <c r="D18" i="1"/>
  <c r="E18" i="1"/>
  <c r="F18" i="1"/>
  <c r="G18" i="1"/>
  <c r="C19" i="1"/>
  <c r="E19" i="1"/>
  <c r="G19" i="1"/>
  <c r="C20" i="1"/>
  <c r="E20" i="1"/>
  <c r="G20" i="1"/>
  <c r="C21" i="1"/>
  <c r="E21" i="1"/>
  <c r="G21" i="1"/>
  <c r="C22" i="1"/>
  <c r="E22" i="1"/>
  <c r="G22" i="1"/>
  <c r="C23" i="1"/>
  <c r="E23" i="1"/>
  <c r="G23" i="1"/>
  <c r="B24" i="1"/>
  <c r="C24" i="1"/>
  <c r="D24" i="1"/>
  <c r="E24" i="1"/>
  <c r="F24" i="1"/>
  <c r="G24" i="1"/>
  <c r="B25" i="1"/>
  <c r="C25" i="1"/>
  <c r="D25" i="1"/>
  <c r="E25" i="1"/>
  <c r="F25" i="1"/>
  <c r="G25" i="1"/>
  <c r="C26" i="1"/>
  <c r="E26" i="1"/>
  <c r="G26" i="1"/>
  <c r="C27" i="1"/>
  <c r="E27" i="1"/>
  <c r="G27" i="1"/>
  <c r="C28" i="1"/>
  <c r="E28" i="1"/>
  <c r="G28" i="1"/>
  <c r="C29" i="1"/>
  <c r="E29" i="1"/>
  <c r="G29" i="1"/>
  <c r="B30" i="1"/>
  <c r="C30" i="1"/>
  <c r="D30" i="1"/>
  <c r="E30" i="1"/>
  <c r="F30" i="1"/>
  <c r="G30" i="1"/>
  <c r="C31" i="1"/>
  <c r="E31" i="1"/>
  <c r="G31" i="1"/>
  <c r="C32" i="1"/>
  <c r="E32" i="1"/>
  <c r="G32" i="1"/>
  <c r="C34" i="1"/>
  <c r="E34" i="1"/>
  <c r="G34" i="1"/>
  <c r="C35" i="1"/>
  <c r="E35" i="1"/>
  <c r="G35" i="1"/>
  <c r="B36" i="1"/>
  <c r="C36" i="1"/>
  <c r="D36" i="1"/>
  <c r="E36" i="1"/>
  <c r="F36" i="1"/>
  <c r="G36" i="1"/>
  <c r="C37" i="1"/>
  <c r="E37" i="1"/>
  <c r="G37" i="1"/>
  <c r="B38" i="1"/>
  <c r="C38" i="1"/>
  <c r="D38" i="1"/>
  <c r="E38" i="1"/>
  <c r="F38" i="1"/>
  <c r="G38" i="1"/>
  <c r="B41" i="1"/>
  <c r="B39" i="1"/>
  <c r="C39" i="1"/>
  <c r="D41" i="1"/>
  <c r="D39" i="1"/>
  <c r="E39" i="1"/>
  <c r="F41" i="1"/>
  <c r="F39" i="1"/>
  <c r="G39" i="1"/>
  <c r="C40" i="1"/>
  <c r="E40" i="1"/>
  <c r="G40" i="1"/>
  <c r="C41" i="1"/>
  <c r="E41" i="1"/>
  <c r="G41" i="1"/>
  <c r="C42" i="1"/>
  <c r="E42" i="1"/>
  <c r="G42" i="1"/>
  <c r="B44" i="1"/>
  <c r="C44" i="1"/>
  <c r="D44" i="1"/>
  <c r="E44" i="1"/>
  <c r="F44" i="1"/>
  <c r="G44" i="1"/>
  <c r="C46" i="1"/>
  <c r="E46" i="1"/>
  <c r="G46" i="1"/>
  <c r="B47" i="1"/>
  <c r="C47" i="1"/>
  <c r="D47" i="1"/>
  <c r="E47" i="1"/>
  <c r="F47" i="1"/>
  <c r="G47" i="1"/>
  <c r="I2" i="4"/>
  <c r="B6" i="4"/>
  <c r="B9" i="4"/>
  <c r="C5" i="4"/>
  <c r="D6" i="4"/>
  <c r="D9" i="4"/>
  <c r="E5" i="4"/>
  <c r="F6" i="4"/>
  <c r="F9" i="4"/>
  <c r="G5" i="4"/>
  <c r="C6" i="4"/>
  <c r="E6" i="4"/>
  <c r="G6" i="4"/>
  <c r="C7" i="4"/>
  <c r="E7" i="4"/>
  <c r="G7" i="4"/>
  <c r="C8" i="4"/>
  <c r="E8" i="4"/>
  <c r="G8" i="4"/>
  <c r="C9" i="4"/>
  <c r="E9" i="4"/>
  <c r="G9" i="4"/>
  <c r="B10" i="4"/>
  <c r="C10" i="4"/>
  <c r="D10" i="4"/>
  <c r="E10" i="4"/>
  <c r="F10" i="4"/>
  <c r="G10" i="4"/>
  <c r="C11" i="4"/>
  <c r="E11" i="4"/>
  <c r="G11" i="4"/>
  <c r="C12" i="4"/>
  <c r="E12" i="4"/>
  <c r="G12" i="4"/>
  <c r="C13" i="4"/>
  <c r="E13" i="4"/>
  <c r="G13" i="4"/>
  <c r="C14" i="4"/>
  <c r="E14" i="4"/>
  <c r="G14" i="4"/>
  <c r="C15" i="4"/>
  <c r="E15" i="4"/>
  <c r="G15" i="4"/>
  <c r="B16" i="4"/>
  <c r="C16" i="4"/>
  <c r="D16" i="4"/>
  <c r="E16" i="4"/>
  <c r="F16" i="4"/>
  <c r="G16" i="4"/>
  <c r="B17" i="4"/>
  <c r="C17" i="4"/>
  <c r="D17" i="4"/>
  <c r="E17" i="4"/>
  <c r="F17" i="4"/>
  <c r="G17" i="4"/>
  <c r="C18" i="4"/>
  <c r="E18" i="4"/>
  <c r="G18" i="4"/>
  <c r="C19" i="4"/>
  <c r="E19" i="4"/>
  <c r="G19" i="4"/>
  <c r="C20" i="4"/>
  <c r="E20" i="4"/>
  <c r="G20" i="4"/>
  <c r="C21" i="4"/>
  <c r="E21" i="4"/>
  <c r="G21" i="4"/>
  <c r="B22" i="4"/>
  <c r="C22" i="4"/>
  <c r="D22" i="4"/>
  <c r="E22" i="4"/>
  <c r="F22" i="4"/>
  <c r="G22" i="4"/>
  <c r="B23" i="4"/>
  <c r="C23" i="4"/>
  <c r="D23" i="4"/>
  <c r="E23" i="4"/>
  <c r="F23" i="4"/>
  <c r="G23" i="4"/>
  <c r="C24" i="4"/>
  <c r="E24" i="4"/>
  <c r="G24" i="4"/>
  <c r="C25" i="4"/>
  <c r="E25" i="4"/>
  <c r="G25" i="4"/>
  <c r="C26" i="4"/>
  <c r="E26" i="4"/>
  <c r="G26" i="4"/>
  <c r="C27" i="4"/>
  <c r="E27" i="4"/>
  <c r="G27" i="4"/>
  <c r="C28" i="4"/>
  <c r="E28" i="4"/>
  <c r="G28" i="4"/>
  <c r="B29" i="4"/>
  <c r="C29" i="4"/>
  <c r="D29" i="4"/>
  <c r="E29" i="4"/>
  <c r="F29" i="4"/>
  <c r="G29" i="4"/>
  <c r="C30" i="4"/>
  <c r="E30" i="4"/>
  <c r="G30" i="4"/>
  <c r="C31" i="4"/>
  <c r="E31" i="4"/>
  <c r="G31" i="4"/>
  <c r="C32" i="4"/>
  <c r="E32" i="4"/>
  <c r="G32" i="4"/>
  <c r="B33" i="4"/>
  <c r="C33" i="4"/>
  <c r="D33" i="4"/>
  <c r="E33" i="4"/>
  <c r="F33" i="4"/>
  <c r="G33" i="4"/>
  <c r="B35" i="4"/>
  <c r="B36" i="4"/>
  <c r="B34" i="4"/>
  <c r="C34" i="4"/>
  <c r="D35" i="4"/>
  <c r="D36" i="4"/>
  <c r="D34" i="4"/>
  <c r="E34" i="4"/>
  <c r="F36" i="4"/>
  <c r="F34" i="4"/>
  <c r="G34" i="4"/>
  <c r="C35" i="4"/>
  <c r="E35" i="4"/>
  <c r="G35" i="4"/>
  <c r="C36" i="4"/>
  <c r="E36" i="4"/>
  <c r="G36" i="4"/>
  <c r="C37" i="4"/>
  <c r="E37" i="4"/>
  <c r="G37" i="4"/>
  <c r="E38" i="4"/>
  <c r="G38" i="4"/>
  <c r="C39" i="4"/>
  <c r="E39" i="4"/>
  <c r="G39" i="4"/>
  <c r="E40" i="4"/>
  <c r="G40" i="4"/>
  <c r="C41" i="4"/>
  <c r="E41" i="4"/>
  <c r="G41" i="4"/>
  <c r="I101" i="6"/>
  <c r="N101" i="6"/>
  <c r="O101" i="6"/>
  <c r="M103" i="6"/>
  <c r="O103" i="6"/>
  <c r="O105" i="6"/>
  <c r="E139" i="6"/>
  <c r="D144" i="6"/>
  <c r="E143" i="6"/>
  <c r="I146" i="6"/>
  <c r="E147" i="6"/>
  <c r="I149" i="6"/>
  <c r="D152" i="6"/>
  <c r="E151" i="6"/>
  <c r="D155" i="6"/>
  <c r="C22" i="7"/>
  <c r="B27" i="7"/>
  <c r="C28" i="7"/>
  <c r="A51" i="7"/>
  <c r="B88" i="7"/>
  <c r="D14" i="7"/>
  <c r="B14" i="7"/>
  <c r="B21" i="7"/>
  <c r="B126" i="7"/>
  <c r="D86" i="8"/>
  <c r="B86" i="8"/>
  <c r="D88" i="8"/>
  <c r="E101" i="6"/>
  <c r="F102" i="6"/>
  <c r="B150" i="7"/>
  <c r="D157" i="7"/>
  <c r="B115" i="7"/>
  <c r="D21" i="7"/>
  <c r="D23" i="7"/>
  <c r="D27" i="7"/>
  <c r="D29" i="7"/>
  <c r="D16" i="7"/>
  <c r="B128" i="7"/>
  <c r="D155" i="7"/>
  <c r="D88" i="7"/>
  <c r="D91" i="7"/>
  <c r="D153" i="7"/>
  <c r="D159" i="7"/>
  <c r="D95" i="7"/>
  <c r="D100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Arraki</author>
  </authors>
  <commentList>
    <comment ref="A6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Arraki:</t>
        </r>
        <r>
          <rPr>
            <sz val="9"/>
            <color indexed="81"/>
            <rFont val="Tahoma"/>
            <family val="2"/>
          </rPr>
          <t xml:space="preserve">
Aggiunti proventi finanziari </t>
        </r>
      </text>
    </comment>
    <comment ref="A21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Arraki:</t>
        </r>
        <r>
          <rPr>
            <sz val="9"/>
            <color indexed="81"/>
            <rFont val="Tahoma"/>
            <family val="2"/>
          </rPr>
          <t xml:space="preserve">
Svalutazioni crediti att circ 302 + sval altre att non correnti25</t>
        </r>
      </text>
    </comment>
  </commentList>
</comments>
</file>

<file path=xl/sharedStrings.xml><?xml version="1.0" encoding="utf-8"?>
<sst xmlns="http://schemas.openxmlformats.org/spreadsheetml/2006/main" count="510" uniqueCount="309">
  <si>
    <t>REMUNERAZIONE CAPITALE DI PROPRIETA'</t>
  </si>
  <si>
    <t>TOT IMPIEGHI</t>
  </si>
  <si>
    <t>CALCOLO DEL FLUSSO INTERNO DI CAPITALE CIRCOLANTE NETTO AFFERENTE ALLA GESTIONE CORRENTE (metodo diretto)</t>
  </si>
  <si>
    <t>Autofinanziamento gestione carattersitca (FONTI - IMPIEGHI)</t>
  </si>
  <si>
    <t>Flusso internodi CCN /  Autofinanziamento  (FONTI - IMPIEGHI)</t>
  </si>
  <si>
    <t>CALCOLO DEL FLUSSO INTERNO DI CAPITALE CIRCOLANTE NETTO AFFERENTE ALLA GESTIONE CORRENTE (metodo indiretto)</t>
  </si>
  <si>
    <t>Flusso interno CCN / Autofinanziamento  (FONTI - IMPIEGHI)</t>
  </si>
  <si>
    <t>Autofinanziamento gestione caratteristica (FONTI - IMPIEGHI)</t>
  </si>
  <si>
    <t>RENDICONTO DEI FLUSSI COMPLESSIVI DI CCN</t>
  </si>
  <si>
    <t xml:space="preserve">Autofinanziamento  </t>
  </si>
  <si>
    <t>FLUSSI COMPLESSIVI DI CCN</t>
  </si>
  <si>
    <t>IMPIEGHI (INVESTIMENTI)</t>
  </si>
  <si>
    <t>FONTI (DISINVESTIMENTI)</t>
  </si>
  <si>
    <t>FLUSSO CCN ATT. INVESTIMENTO</t>
  </si>
  <si>
    <t>FONTI di FINANZIAMENTO</t>
  </si>
  <si>
    <t>IMPIEGHI (RIMBORSI)</t>
  </si>
  <si>
    <t>FLUSSO CCN ATT. FINANZIAMENTO</t>
  </si>
  <si>
    <t>PROSPETTO DELLE VARIAZIONI INTERNE DI CCN</t>
  </si>
  <si>
    <t>Risultato gestione straordinaria (entrate)</t>
  </si>
  <si>
    <t>IMM FINANAZIARIE</t>
  </si>
  <si>
    <t>IMM MATERIALI FONTI</t>
  </si>
  <si>
    <t>Cash flow OPERATIVO (da met. diretto)</t>
  </si>
  <si>
    <t>Cash flow OPERATIVO (da met. indiretto)</t>
  </si>
  <si>
    <t xml:space="preserve">Δ </t>
  </si>
  <si>
    <t>TOTALE ENTRATE GESTIONE CORRENTE (esclusa CASSA)</t>
    <phoneticPr fontId="9" type="noConversion"/>
  </si>
  <si>
    <t>TOTALE USCITE GESTIONE CORRENTE (esclusa CASSA)</t>
    <phoneticPr fontId="9" type="noConversion"/>
  </si>
  <si>
    <t>FONTI DI LIQUIDITA' GESTIONE PATRIMNONIALE</t>
  </si>
  <si>
    <t>IMPIEGHI DI LIQUDITA' DELLA GESTIONE PATRIMONIALE</t>
  </si>
  <si>
    <t>Cash flow totale</t>
  </si>
  <si>
    <t>CASSA</t>
    <phoneticPr fontId="9" type="noConversion"/>
  </si>
  <si>
    <t>CVD.</t>
    <phoneticPr fontId="9" type="noConversion"/>
  </si>
  <si>
    <t>CF OPERATIVO (metodo diretto)</t>
  </si>
  <si>
    <t>IMPIEGHI</t>
  </si>
  <si>
    <t>FONTI</t>
  </si>
  <si>
    <t>Totale Impieghi</t>
  </si>
  <si>
    <t xml:space="preserve"> Totale fonti </t>
  </si>
  <si>
    <t>CF gestione caratteristica / industriale</t>
  </si>
  <si>
    <t>Totale fonti</t>
  </si>
  <si>
    <t>CF gestione corrente (gestione caratteristica + accessoria)</t>
  </si>
  <si>
    <t>Gestione straordinaria</t>
  </si>
  <si>
    <t>CF  OPERATIVO</t>
  </si>
  <si>
    <t>ENTRATE</t>
  </si>
  <si>
    <t>Entrara connesse ai ricavi gest caratt.</t>
  </si>
  <si>
    <t>USCITE</t>
  </si>
  <si>
    <t>Uscite connesse ai costi di gest. Caratt</t>
  </si>
  <si>
    <t>CF OPERATIVO</t>
  </si>
  <si>
    <t>CF OPERATIVO (metodo indiretto)</t>
  </si>
  <si>
    <t>Flusso interno di CCN (Autofinanziamento)</t>
  </si>
  <si>
    <t>cassa</t>
  </si>
  <si>
    <t>CF COMPLESSIVO</t>
  </si>
  <si>
    <t>TOTALE</t>
  </si>
  <si>
    <t>Rettifiche di attività finanziarie</t>
  </si>
  <si>
    <t>Conto Economico a valore della produzione e valore aggiunto</t>
  </si>
  <si>
    <t>Debiti commerciali</t>
  </si>
  <si>
    <t>Debiti tributari</t>
  </si>
  <si>
    <t>Altre passività finanziarie</t>
  </si>
  <si>
    <t>Flussi CCN</t>
    <phoneticPr fontId="8" type="noConversion"/>
  </si>
  <si>
    <t>Flussi CF</t>
    <phoneticPr fontId="8" type="noConversion"/>
  </si>
  <si>
    <t>Rettifiche CCN</t>
    <phoneticPr fontId="8" type="noConversion"/>
  </si>
  <si>
    <t>Rettifiche CF</t>
    <phoneticPr fontId="8" type="noConversion"/>
  </si>
  <si>
    <t>TOT. INVESTIMENTI</t>
  </si>
  <si>
    <t>TOT. FONTI</t>
  </si>
  <si>
    <t>Cap di terzi</t>
  </si>
  <si>
    <t>TOT FONTI</t>
  </si>
  <si>
    <t>RIMB CAP DI TERZI</t>
  </si>
  <si>
    <t xml:space="preserve">Autofinanziamento </t>
  </si>
  <si>
    <t xml:space="preserve">metodo indiretto </t>
  </si>
  <si>
    <t>metodo diretto</t>
  </si>
  <si>
    <t>Flusso Totale di CCN (da rendiconto complessivo)</t>
    <phoneticPr fontId="9" type="noConversion"/>
  </si>
  <si>
    <t>Fonti generate dagli elementi della strutt. operativa /  Patrimoniale</t>
    <phoneticPr fontId="9" type="noConversion"/>
  </si>
  <si>
    <t>Impieghi assorbiti dagli elementi della strutt. operativa / Patrimoniale</t>
    <phoneticPr fontId="9" type="noConversion"/>
  </si>
  <si>
    <t>Flusso Totale di CCN (da prospetto dei flussi)</t>
    <phoneticPr fontId="9" type="noConversion"/>
  </si>
  <si>
    <t>Impieghi degli elemnti del circolante</t>
    <phoneticPr fontId="9" type="noConversion"/>
  </si>
  <si>
    <t>Fonti degli elemti del circolante</t>
    <phoneticPr fontId="9" type="noConversion"/>
  </si>
  <si>
    <t>LIQUIDITà GENERATE DAGLI ELEMENTI DEL CIRCOLANTE</t>
  </si>
  <si>
    <t>ASSORBIMENTI DI LIQUIDITà DEL CIRCOLANTE</t>
  </si>
  <si>
    <t>TFR, quiescenza e simili</t>
  </si>
  <si>
    <t>Altri costi del personale</t>
  </si>
  <si>
    <t>MARGINE OPERATIVO LORDO</t>
  </si>
  <si>
    <t>Materiali</t>
  </si>
  <si>
    <t>Immateriali</t>
  </si>
  <si>
    <t>RISULTATO OPERATIVO</t>
  </si>
  <si>
    <t>Reddito Ordinario Al Lordo Delle Imposte</t>
  </si>
  <si>
    <t>Imposte su Reddito Ordinario</t>
  </si>
  <si>
    <t>Reddito Netto</t>
  </si>
  <si>
    <t>REDDITO NETTO D'ESERCIZIO</t>
  </si>
  <si>
    <t>Impairment avviamento</t>
  </si>
  <si>
    <t>Proventi Straordinari</t>
  </si>
  <si>
    <t>Oneri Straordinari</t>
  </si>
  <si>
    <t>Costi capitalizzati per lavori interni</t>
  </si>
  <si>
    <t>Svalutazione partecipazioni in società collegate</t>
  </si>
  <si>
    <t>Remunerazione dello stato</t>
  </si>
  <si>
    <t>VALORE AGGIUNTO NETTO</t>
  </si>
  <si>
    <t>Remunerazione del lavoro</t>
  </si>
  <si>
    <t>Remunerazione del capitale</t>
  </si>
  <si>
    <t>Costi per servizi</t>
  </si>
  <si>
    <t>Ammortamenti</t>
  </si>
  <si>
    <t>Svalutazioni</t>
  </si>
  <si>
    <t>N.B. = Cash flow Corrente = Cash Flow Reddituale +/- Risultato Gestione Straordinaria</t>
    <phoneticPr fontId="9" type="noConversion"/>
  </si>
  <si>
    <t>Accantonamenti</t>
  </si>
  <si>
    <t>Proventi finanziari</t>
  </si>
  <si>
    <t>Oneri finanziari</t>
  </si>
  <si>
    <t>Risultato della gestione straordinaria</t>
  </si>
  <si>
    <t>di cui:</t>
  </si>
  <si>
    <t>attribuibile a terzi</t>
  </si>
  <si>
    <t>attribuibile al Gruppo</t>
  </si>
  <si>
    <t>CONTO ECONOMICO A VALORE DELLA PRODUZIONE, VALORE AGGIUNTO E MARGINE OPERATIVO LORDO</t>
  </si>
  <si>
    <t>(in migliaia di Euro)</t>
  </si>
  <si>
    <t>RICAVI NETTI:</t>
  </si>
  <si>
    <t>Importi</t>
  </si>
  <si>
    <t>%</t>
  </si>
  <si>
    <t>Ricavi vendite</t>
  </si>
  <si>
    <t>Altri ricavi</t>
  </si>
  <si>
    <t>VALORE DELLA PRODUZIONE REALIZZATA</t>
  </si>
  <si>
    <t>Acquisti di materiali</t>
  </si>
  <si>
    <t>Rivalutazione partecipazioni in società collegate</t>
  </si>
  <si>
    <t>TOTALE ATTIVO CORRENTE</t>
  </si>
  <si>
    <t>TOTALE ATTIVO FISSO</t>
  </si>
  <si>
    <t>Capitale sociale</t>
  </si>
  <si>
    <t>Δ rimanenze materie prime, di consumo e merci</t>
  </si>
  <si>
    <r>
      <t>Δ l</t>
    </r>
    <r>
      <rPr>
        <sz val="10"/>
        <rFont val="Arial"/>
        <family val="2"/>
      </rPr>
      <t>avori in corso su ordinazione</t>
    </r>
  </si>
  <si>
    <t>Costi operativi</t>
  </si>
  <si>
    <t>Oneri diversi di gestione</t>
  </si>
  <si>
    <t>Godimento beni di terzi</t>
  </si>
  <si>
    <t>VALORE AGGIUNTO LORDO</t>
  </si>
  <si>
    <t>Costi del personale</t>
  </si>
  <si>
    <t>Salari e stipendi</t>
  </si>
  <si>
    <t>Costi di previdenza sociale</t>
  </si>
  <si>
    <t>Costo pensionistico</t>
  </si>
  <si>
    <t>interessi passivi</t>
  </si>
  <si>
    <t>Utile destinato a dividendo</t>
  </si>
  <si>
    <t>Remunerazione della funzione imprenditoriale</t>
  </si>
  <si>
    <t>utile (perdita) terzi</t>
  </si>
  <si>
    <t>Utile del gruppo  destinato a riserva</t>
  </si>
  <si>
    <t>Cash flow patrimoniale</t>
  </si>
  <si>
    <t>Voci di conto economico</t>
  </si>
  <si>
    <t>Voci</t>
  </si>
  <si>
    <t>Variazione</t>
  </si>
  <si>
    <t>Variazioni grezze</t>
  </si>
  <si>
    <t xml:space="preserve">Impieghi </t>
  </si>
  <si>
    <t>Fonti</t>
  </si>
  <si>
    <t>n°</t>
  </si>
  <si>
    <t>Impieghi</t>
  </si>
  <si>
    <t>TOTALE PASSIVITA' CORRENTI</t>
  </si>
  <si>
    <t>Utile di terzi</t>
  </si>
  <si>
    <t>2) Rettifica utile di terzi</t>
  </si>
  <si>
    <t>Ricavi delle vendite</t>
  </si>
  <si>
    <t>Variazione rimanenze PF e SL</t>
  </si>
  <si>
    <t>Costi esterni produzione industriale realizzata</t>
  </si>
  <si>
    <t>VALORE AGGIUNTO LORDO GESTIONE INDUSTRIALE</t>
  </si>
  <si>
    <t>Costi per il personale:</t>
  </si>
  <si>
    <t>UTILE OPERATIVO GESTIONE INDUSTRIALE</t>
  </si>
  <si>
    <t>Proventi (oneri) da partecipazione</t>
  </si>
  <si>
    <t>Risultato della Gestione Finanziaria</t>
  </si>
  <si>
    <t>UTILE/PERDITA ORDINARIO LORDO</t>
  </si>
  <si>
    <t xml:space="preserve">Altri ricavi </t>
  </si>
  <si>
    <t>Risultato Gestione Straordinaria</t>
  </si>
  <si>
    <t xml:space="preserve">REDDITO AL LORDO DELLE IMPOSTE </t>
  </si>
  <si>
    <t>Imposte sul Reddito Ordinario</t>
  </si>
  <si>
    <t>UTILE NETTO D'ESERCIZIO</t>
  </si>
  <si>
    <t xml:space="preserve">    Attribuibile a:</t>
  </si>
  <si>
    <t xml:space="preserve">      Azionisti della Capogruppo</t>
  </si>
  <si>
    <t xml:space="preserve">      Azionisti Minoranza</t>
  </si>
  <si>
    <t xml:space="preserve">Costi materie prime </t>
  </si>
  <si>
    <t>Spese per servizi</t>
  </si>
  <si>
    <t>Costi per utilizzo beni di terzi</t>
  </si>
  <si>
    <t>Altri oneri operativi</t>
  </si>
  <si>
    <t>Ammortamenti attività immateriali</t>
  </si>
  <si>
    <t>Ammortamenti attività materiali</t>
  </si>
  <si>
    <t>STATO PATRIMONIALE PER FUNZIONI</t>
  </si>
  <si>
    <t>ATTIVO</t>
  </si>
  <si>
    <t>INVESTIMENTI</t>
  </si>
  <si>
    <t>€</t>
  </si>
  <si>
    <t>Disponibilità liquide</t>
  </si>
  <si>
    <t>Totale disponibilità liquide</t>
  </si>
  <si>
    <t>Crediti commerciali</t>
  </si>
  <si>
    <t>Totale crediti commerciali</t>
  </si>
  <si>
    <t>Crediti tributari</t>
  </si>
  <si>
    <t>Altre</t>
  </si>
  <si>
    <t>Attività fiscali differite</t>
  </si>
  <si>
    <t>Totale altri crediti operativi</t>
  </si>
  <si>
    <t>Totale crediti operativi</t>
  </si>
  <si>
    <t>Rimanenze</t>
  </si>
  <si>
    <t>Totale rimanenze</t>
  </si>
  <si>
    <t>ATTIVO CIRCOLANTE</t>
  </si>
  <si>
    <t xml:space="preserve">Immobili e terreni </t>
  </si>
  <si>
    <t>Impianti e macchinari</t>
  </si>
  <si>
    <t>Attrezzature</t>
  </si>
  <si>
    <t>Opere su beni di terzi</t>
  </si>
  <si>
    <t>Totale attività materiali</t>
  </si>
  <si>
    <t>Attività a vita utile indefinita</t>
  </si>
  <si>
    <t>Avviamenti a vita utile definita</t>
  </si>
  <si>
    <t>Altre attività a vita utile definita</t>
  </si>
  <si>
    <t>Totale attività immateriali</t>
  </si>
  <si>
    <t>Partecipazioni</t>
  </si>
  <si>
    <t>Investimenti immobiliari</t>
  </si>
  <si>
    <t>Attività per derivati</t>
  </si>
  <si>
    <t>Totale altre attività</t>
  </si>
  <si>
    <t>ATTIVO FISSO</t>
  </si>
  <si>
    <t>TOTALE ATTIVO</t>
  </si>
  <si>
    <t>PASSIVO</t>
  </si>
  <si>
    <t>FONTI DI FINANZIAMENTO</t>
  </si>
  <si>
    <t>Totale debiti commerciali</t>
  </si>
  <si>
    <t>Passività fiscali differite</t>
  </si>
  <si>
    <t>Totale altre passività operative</t>
  </si>
  <si>
    <t>TOTALE DEBITI OPERATIVI</t>
  </si>
  <si>
    <t>Passività per derivati</t>
  </si>
  <si>
    <t xml:space="preserve">Passività finanziarie </t>
  </si>
  <si>
    <t>TOTALE DEBITI DI FINANZIAMENTO</t>
  </si>
  <si>
    <t>Accantonamenti per rischi</t>
  </si>
  <si>
    <t>Fondi relativi al personale</t>
  </si>
  <si>
    <t>TOTALE PASSIVITA' PRESUNTE</t>
  </si>
  <si>
    <t>TOTALE PASSIVO</t>
  </si>
  <si>
    <t>Capitale e riserve di terzi</t>
  </si>
  <si>
    <t>Risultato di periodo di terzi</t>
  </si>
  <si>
    <t>Patrimonio netto di terzi</t>
  </si>
  <si>
    <t>Riserve di capitale</t>
  </si>
  <si>
    <t>Azioni proprie</t>
  </si>
  <si>
    <t>Riserva copertura e traduzione</t>
  </si>
  <si>
    <t>Altre Riserve</t>
  </si>
  <si>
    <t>Risultato di periodo</t>
  </si>
  <si>
    <t>Patrimonio netto del gruppo</t>
  </si>
  <si>
    <t>TOTALE PATRIMONIO NETTO</t>
  </si>
  <si>
    <t>TOTALE FONTI DI FINANZIAMENTO</t>
  </si>
  <si>
    <t>MATERIALI</t>
  </si>
  <si>
    <t>IMMATERIALI</t>
  </si>
  <si>
    <t>FINANZIARIE</t>
  </si>
  <si>
    <t>pass</t>
  </si>
  <si>
    <t>Att</t>
  </si>
  <si>
    <t>Rimanenze PF e Semilav.</t>
  </si>
  <si>
    <t>Rimanenze MP e Merci</t>
  </si>
  <si>
    <t>Salari e Stipendi</t>
  </si>
  <si>
    <t>Oneri Sociali</t>
  </si>
  <si>
    <t>Acquisti materie prime e merci</t>
  </si>
  <si>
    <t>Accantonamenti a fondi Rischi ed Oneri</t>
  </si>
  <si>
    <t xml:space="preserve">Utile netto d'esercizio </t>
  </si>
  <si>
    <t>Passività per derivati finanziari</t>
  </si>
  <si>
    <t>U</t>
  </si>
  <si>
    <t>Svalutazione ordinaria Rimanenze PF e SL</t>
  </si>
  <si>
    <t>RETTIFICHE AI FINI DEI FLUSSI DI CCN</t>
  </si>
  <si>
    <t>8) Allineamento scorte prodotti finiti Magazzino Prod. Finiti</t>
  </si>
  <si>
    <t>1) Rettifica risultato d'esercizio del gruppo</t>
  </si>
  <si>
    <t>4) Rettifica degli accantonamenti a fondo rischi e oneri</t>
  </si>
  <si>
    <t>5) Rettifica degli ammortamenti delle immobilizzazioni materiali (20.000 Immobili e Terr., 2.405 Imp. e Macch, 2.000 attrezz., 6.000 opere su beni di terzi, 5.000 Altre)</t>
  </si>
  <si>
    <t>6) Rettifica degli ammortamenti delle immobilizzazioni immateriali (tutto su altre attività a vita utile definita)</t>
  </si>
  <si>
    <t>7) Rettifica Accantonamento TFR</t>
  </si>
  <si>
    <t>Immobilizzazioni FONTI</t>
  </si>
  <si>
    <t>Passivo + Patrimonio Netto</t>
  </si>
  <si>
    <t>CAPITALE SOCIALE</t>
  </si>
  <si>
    <t>Immobili</t>
  </si>
  <si>
    <t>Riserva statutaria (di Utili)</t>
  </si>
  <si>
    <t>Altre Riserve di Utili</t>
  </si>
  <si>
    <t>9) Ricostruzione scomputo Immobiliizzazioni Materiali per dismissione Immobili per € 15.000 (utiizzarela voce "immobilizzazioni fonti")</t>
  </si>
  <si>
    <t>10) Rettifica Attività fiscali differite</t>
  </si>
  <si>
    <t>11) Rettifica Passività fiscali differite</t>
  </si>
  <si>
    <t>Svalutazione Avviamento (Gest. Straordinaria)</t>
  </si>
  <si>
    <t>Fondi Rischi ed Oneri</t>
  </si>
  <si>
    <t>Passività finanziarie</t>
  </si>
  <si>
    <t>Risultato di periodo e DIVIDENDI di gruppo</t>
  </si>
  <si>
    <t>12) Ricostruzione dividendi di gruppo</t>
  </si>
  <si>
    <t>13) Ricostruzione dividendi di terzi</t>
  </si>
  <si>
    <t>Altre attività commerciali</t>
  </si>
  <si>
    <t>Utile d'esercizio del gruppo</t>
  </si>
  <si>
    <t>Uscite connesse alle imposte</t>
  </si>
  <si>
    <t xml:space="preserve"> IMM MATERIALI</t>
  </si>
  <si>
    <t>IMM IMMATERIALI</t>
  </si>
  <si>
    <t>x</t>
  </si>
  <si>
    <t>3) Rettifica delle svalutazioni Avviamento</t>
  </si>
  <si>
    <t xml:space="preserve">Capitale e riserve di terzi </t>
  </si>
  <si>
    <t>Risultato e di terzi e DIVIDENDI</t>
  </si>
  <si>
    <t>Altre passività commericiali (servizi)</t>
  </si>
  <si>
    <t>Attivo</t>
  </si>
  <si>
    <t>Passivo e netto</t>
  </si>
  <si>
    <t xml:space="preserve">Variazione rimanenze Materie prime e merci </t>
  </si>
  <si>
    <t>Accantonamento TFR</t>
  </si>
  <si>
    <t>Variazione Rim MP e Merci</t>
  </si>
  <si>
    <t>Variazione Rim PF e SL</t>
  </si>
  <si>
    <t>Fondi Relativi al Personale</t>
  </si>
  <si>
    <t>Disponibilità Liquide</t>
  </si>
  <si>
    <t>Fondi relativi ai dipendenti</t>
  </si>
  <si>
    <t>CF INVESTIMENTI</t>
  </si>
  <si>
    <t>CF FINANZIAMENTI</t>
  </si>
  <si>
    <t>Altre Passività Finanziarie</t>
  </si>
  <si>
    <t>Capitale e riserve di Terzi</t>
  </si>
  <si>
    <t>FLUSSO INTERNO DI CAPITALE CIRCOLANTE NETTO - METODO DIRETTO (Prospetto a Scalare)</t>
  </si>
  <si>
    <t>FONTI (+) / IMPIEGHI (-)</t>
  </si>
  <si>
    <t>Autofinanziamento gestione carattersitca</t>
  </si>
  <si>
    <t>Autofinanziamento gestione corrente</t>
  </si>
  <si>
    <t>Flusso internodi CCN /  Autofinanziamento</t>
  </si>
  <si>
    <t>FLUSSO INTERNO DI CAPITALE CIRCOLANTE NETTO - METODO INDIRETTO (Prospetto a Scalare)</t>
  </si>
  <si>
    <t>RENDICONTO DEI FLUSSI COMPLESSIVI DI CCN (PROSPETTO A SCALARE)</t>
  </si>
  <si>
    <t xml:space="preserve">Autofinanziamento gestione CORRENTE  </t>
  </si>
  <si>
    <t>Gestione Straordinaria</t>
  </si>
  <si>
    <t>IMM MATERIALI</t>
  </si>
  <si>
    <t>FLUSSI INTERNO DI CCN GEST. OPERATIVA</t>
  </si>
  <si>
    <t>FLUSSO COMPLESSIVO di CCN</t>
  </si>
  <si>
    <t>Altre imm. Finanziarie</t>
  </si>
  <si>
    <t>deb a m/l termine</t>
  </si>
  <si>
    <t xml:space="preserve"> RILASCI (+) / ASSORBIMENTI (-) DEL CCN</t>
  </si>
  <si>
    <t>CF GESTIONE CORRENTE</t>
  </si>
  <si>
    <t>CF GESTIONE CARATTERISTICA</t>
  </si>
  <si>
    <t>Uscite per Oneri Straordinari</t>
  </si>
  <si>
    <t xml:space="preserve">Entrate per Proventi finanziari </t>
  </si>
  <si>
    <t>PROSPETTO DELLE VARIAZIONI INTERNE DI CCN (PROSPETTO A SCALARE)</t>
  </si>
  <si>
    <t>Altre Imm Materiali</t>
  </si>
  <si>
    <t>IMM FINANZIARIE</t>
  </si>
  <si>
    <t>Altre IMM FINANZIARIE</t>
  </si>
  <si>
    <t>SP 2019 GAMMA SPA</t>
  </si>
  <si>
    <t xml:space="preserve">14) Rettifica CONSOLIDAMENTO Partecipazione in GAMMA SPA  (vedi SP 2019 sotto)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</si>
</sst>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_-;\-* #,##0_-;_-* &quot;-&quot;??_-;_-@_-"/>
    <numFmt numFmtId="165" formatCode="_-* #,##0\ &quot;€&quot;_-;\-* #,##0\ &quot;€&quot;_-;_-* &quot;-&quot;??\ &quot;€&quot;_-;_-@_-"/>
    <numFmt numFmtId="166" formatCode="0.0%"/>
  </numFmts>
  <fonts count="14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i/>
      <sz val="12"/>
      <name val="Arial"/>
      <family val="2"/>
    </font>
    <font>
      <sz val="8"/>
      <name val="Verdana"/>
      <family val="2"/>
    </font>
    <font>
      <sz val="10"/>
      <color indexed="8"/>
      <name val="Calibri"/>
      <family val="2"/>
    </font>
    <font>
      <sz val="10"/>
      <color indexed="8"/>
      <name val="Arial "/>
    </font>
    <font>
      <b/>
      <sz val="12"/>
      <name val="Arial"/>
      <family val="2"/>
    </font>
    <font>
      <sz val="6"/>
      <name val="Arial"/>
      <family val="2"/>
    </font>
    <font>
      <b/>
      <sz val="10"/>
      <color indexed="8"/>
      <name val="Arial "/>
    </font>
  </fonts>
  <fills count="31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31"/>
        <bgColor indexed="8"/>
      </patternFill>
    </fill>
    <fill>
      <patternFill patternType="solid">
        <fgColor indexed="53"/>
        <bgColor indexed="64"/>
      </patternFill>
    </fill>
    <fill>
      <patternFill patternType="solid">
        <fgColor indexed="42"/>
        <bgColor indexed="8"/>
      </patternFill>
    </fill>
    <fill>
      <patternFill patternType="solid">
        <fgColor indexed="47"/>
        <bgColor indexed="8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8"/>
      </patternFill>
    </fill>
    <fill>
      <patternFill patternType="solid">
        <fgColor rgb="FFFF000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8"/>
      </patternFill>
    </fill>
  </fills>
  <borders count="5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457">
    <xf numFmtId="0" fontId="0" fillId="0" borderId="0" xfId="0"/>
    <xf numFmtId="0" fontId="2" fillId="0" borderId="0" xfId="0" applyFont="1"/>
    <xf numFmtId="0" fontId="2" fillId="0" borderId="0" xfId="0" applyFont="1" applyFill="1" applyBorder="1"/>
    <xf numFmtId="0" fontId="0" fillId="0" borderId="0" xfId="0" applyFill="1"/>
    <xf numFmtId="0" fontId="0" fillId="0" borderId="0" xfId="0" applyFill="1" applyBorder="1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2" borderId="3" xfId="0" applyFill="1" applyBorder="1"/>
    <xf numFmtId="0" fontId="0" fillId="3" borderId="2" xfId="0" applyFill="1" applyBorder="1" applyAlignment="1">
      <alignment horizontal="center"/>
    </xf>
    <xf numFmtId="3" fontId="0" fillId="0" borderId="0" xfId="0" applyNumberFormat="1"/>
    <xf numFmtId="0" fontId="1" fillId="0" borderId="0" xfId="0" applyFont="1" applyFill="1" applyBorder="1" applyAlignment="1">
      <alignment horizontal="center"/>
    </xf>
    <xf numFmtId="10" fontId="0" fillId="0" borderId="5" xfId="0" applyNumberFormat="1" applyBorder="1"/>
    <xf numFmtId="0" fontId="2" fillId="0" borderId="5" xfId="0" applyFont="1" applyBorder="1"/>
    <xf numFmtId="0" fontId="2" fillId="0" borderId="5" xfId="0" applyFont="1" applyFill="1" applyBorder="1"/>
    <xf numFmtId="0" fontId="1" fillId="0" borderId="5" xfId="0" applyFont="1" applyFill="1" applyBorder="1"/>
    <xf numFmtId="0" fontId="1" fillId="4" borderId="2" xfId="0" applyFont="1" applyFill="1" applyBorder="1"/>
    <xf numFmtId="10" fontId="1" fillId="4" borderId="2" xfId="0" applyNumberFormat="1" applyFont="1" applyFill="1" applyBorder="1"/>
    <xf numFmtId="0" fontId="1" fillId="0" borderId="5" xfId="0" applyFont="1" applyBorder="1"/>
    <xf numFmtId="0" fontId="0" fillId="0" borderId="8" xfId="0" applyBorder="1"/>
    <xf numFmtId="0" fontId="1" fillId="5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0" fontId="0" fillId="4" borderId="2" xfId="0" applyNumberFormat="1" applyFill="1" applyBorder="1"/>
    <xf numFmtId="10" fontId="1" fillId="0" borderId="5" xfId="0" applyNumberFormat="1" applyFont="1" applyBorder="1"/>
    <xf numFmtId="10" fontId="2" fillId="0" borderId="5" xfId="0" applyNumberFormat="1" applyFont="1" applyBorder="1"/>
    <xf numFmtId="3" fontId="0" fillId="0" borderId="5" xfId="0" applyNumberFormat="1" applyBorder="1"/>
    <xf numFmtId="3" fontId="1" fillId="4" borderId="2" xfId="0" applyNumberFormat="1" applyFont="1" applyFill="1" applyBorder="1"/>
    <xf numFmtId="3" fontId="1" fillId="0" borderId="5" xfId="0" applyNumberFormat="1" applyFont="1" applyFill="1" applyBorder="1"/>
    <xf numFmtId="10" fontId="1" fillId="0" borderId="5" xfId="0" applyNumberFormat="1" applyFont="1" applyFill="1" applyBorder="1"/>
    <xf numFmtId="3" fontId="0" fillId="0" borderId="5" xfId="0" applyNumberFormat="1" applyBorder="1" applyAlignment="1">
      <alignment horizontal="right"/>
    </xf>
    <xf numFmtId="3" fontId="1" fillId="0" borderId="5" xfId="0" applyNumberFormat="1" applyFont="1" applyBorder="1"/>
    <xf numFmtId="3" fontId="2" fillId="0" borderId="5" xfId="0" applyNumberFormat="1" applyFont="1" applyBorder="1"/>
    <xf numFmtId="1" fontId="1" fillId="0" borderId="5" xfId="0" applyNumberFormat="1" applyFont="1" applyBorder="1"/>
    <xf numFmtId="0" fontId="1" fillId="0" borderId="1" xfId="0" applyFont="1" applyBorder="1"/>
    <xf numFmtId="0" fontId="0" fillId="0" borderId="5" xfId="0" applyBorder="1" applyAlignment="1">
      <alignment horizontal="left"/>
    </xf>
    <xf numFmtId="0" fontId="1" fillId="5" borderId="9" xfId="0" applyFont="1" applyFill="1" applyBorder="1" applyAlignment="1">
      <alignment horizontal="center" vertical="center" wrapText="1"/>
    </xf>
    <xf numFmtId="3" fontId="0" fillId="0" borderId="8" xfId="0" applyNumberFormat="1" applyBorder="1"/>
    <xf numFmtId="0" fontId="0" fillId="0" borderId="1" xfId="0" applyBorder="1" applyAlignment="1">
      <alignment horizontal="center" vertical="center"/>
    </xf>
    <xf numFmtId="0" fontId="2" fillId="0" borderId="3" xfId="0" applyFont="1" applyBorder="1"/>
    <xf numFmtId="0" fontId="1" fillId="6" borderId="5" xfId="0" applyFont="1" applyFill="1" applyBorder="1"/>
    <xf numFmtId="3" fontId="1" fillId="6" borderId="5" xfId="0" applyNumberFormat="1" applyFont="1" applyFill="1" applyBorder="1"/>
    <xf numFmtId="10" fontId="1" fillId="6" borderId="5" xfId="0" applyNumberFormat="1" applyFont="1" applyFill="1" applyBorder="1"/>
    <xf numFmtId="10" fontId="0" fillId="6" borderId="5" xfId="0" applyNumberFormat="1" applyFill="1" applyBorder="1"/>
    <xf numFmtId="10" fontId="2" fillId="6" borderId="5" xfId="0" applyNumberFormat="1" applyFont="1" applyFill="1" applyBorder="1"/>
    <xf numFmtId="3" fontId="1" fillId="6" borderId="8" xfId="0" applyNumberFormat="1" applyFont="1" applyFill="1" applyBorder="1"/>
    <xf numFmtId="0" fontId="2" fillId="6" borderId="2" xfId="0" applyFont="1" applyFill="1" applyBorder="1" applyAlignment="1">
      <alignment horizontal="left"/>
    </xf>
    <xf numFmtId="3" fontId="0" fillId="6" borderId="2" xfId="0" applyNumberFormat="1" applyFill="1" applyBorder="1"/>
    <xf numFmtId="10" fontId="1" fillId="6" borderId="2" xfId="0" applyNumberFormat="1" applyFont="1" applyFill="1" applyBorder="1"/>
    <xf numFmtId="10" fontId="1" fillId="0" borderId="8" xfId="0" applyNumberFormat="1" applyFont="1" applyFill="1" applyBorder="1"/>
    <xf numFmtId="10" fontId="1" fillId="6" borderId="1" xfId="0" applyNumberFormat="1" applyFont="1" applyFill="1" applyBorder="1"/>
    <xf numFmtId="0" fontId="1" fillId="0" borderId="10" xfId="0" applyFont="1" applyBorder="1" applyAlignment="1">
      <alignment horizontal="center"/>
    </xf>
    <xf numFmtId="0" fontId="2" fillId="0" borderId="0" xfId="0" applyFont="1" applyBorder="1" applyAlignment="1"/>
    <xf numFmtId="0" fontId="4" fillId="0" borderId="0" xfId="0" applyFont="1" applyBorder="1" applyAlignment="1">
      <alignment horizontal="center" vertical="center" wrapText="1"/>
    </xf>
    <xf numFmtId="0" fontId="10" fillId="0" borderId="0" xfId="0" applyFont="1" applyBorder="1" applyAlignment="1"/>
    <xf numFmtId="0" fontId="0" fillId="0" borderId="0" xfId="0" applyFont="1"/>
    <xf numFmtId="0" fontId="0" fillId="0" borderId="0" xfId="0" applyFont="1" applyBorder="1"/>
    <xf numFmtId="0" fontId="2" fillId="0" borderId="3" xfId="0" applyFont="1" applyFill="1" applyBorder="1" applyAlignment="1">
      <alignment horizontal="left"/>
    </xf>
    <xf numFmtId="0" fontId="1" fillId="5" borderId="10" xfId="0" applyFont="1" applyFill="1" applyBorder="1" applyAlignment="1">
      <alignment horizontal="center"/>
    </xf>
    <xf numFmtId="0" fontId="0" fillId="0" borderId="3" xfId="0" applyFill="1" applyBorder="1" applyAlignment="1">
      <alignment horizontal="left"/>
    </xf>
    <xf numFmtId="0" fontId="1" fillId="0" borderId="10" xfId="0" applyFont="1" applyFill="1" applyBorder="1"/>
    <xf numFmtId="0" fontId="0" fillId="0" borderId="3" xfId="0" applyBorder="1" applyAlignment="1">
      <alignment horizontal="left"/>
    </xf>
    <xf numFmtId="0" fontId="0" fillId="0" borderId="6" xfId="0" applyBorder="1" applyAlignment="1">
      <alignment horizontal="left"/>
    </xf>
    <xf numFmtId="0" fontId="2" fillId="8" borderId="2" xfId="0" applyFont="1" applyFill="1" applyBorder="1" applyAlignment="1">
      <alignment horizontal="center"/>
    </xf>
    <xf numFmtId="0" fontId="0" fillId="9" borderId="2" xfId="0" applyFill="1" applyBorder="1"/>
    <xf numFmtId="0" fontId="0" fillId="10" borderId="0" xfId="0" applyFill="1" applyAlignment="1">
      <alignment horizontal="center"/>
    </xf>
    <xf numFmtId="0" fontId="0" fillId="11" borderId="0" xfId="0" applyFill="1"/>
    <xf numFmtId="0" fontId="10" fillId="0" borderId="0" xfId="0" applyFont="1" applyFill="1" applyBorder="1" applyAlignment="1"/>
    <xf numFmtId="164" fontId="0" fillId="0" borderId="5" xfId="1" applyNumberFormat="1" applyFont="1" applyBorder="1"/>
    <xf numFmtId="164" fontId="0" fillId="0" borderId="5" xfId="1" applyNumberFormat="1" applyFont="1" applyBorder="1" applyAlignment="1">
      <alignment horizontal="center"/>
    </xf>
    <xf numFmtId="164" fontId="0" fillId="0" borderId="5" xfId="1" applyNumberFormat="1" applyFont="1" applyFill="1" applyBorder="1" applyAlignment="1">
      <alignment horizontal="center"/>
    </xf>
    <xf numFmtId="164" fontId="1" fillId="0" borderId="5" xfId="1" applyNumberFormat="1" applyFont="1" applyFill="1" applyBorder="1" applyAlignment="1">
      <alignment horizontal="center"/>
    </xf>
    <xf numFmtId="164" fontId="0" fillId="0" borderId="2" xfId="1" applyNumberFormat="1" applyFont="1" applyBorder="1" applyAlignment="1">
      <alignment horizontal="center"/>
    </xf>
    <xf numFmtId="164" fontId="2" fillId="0" borderId="5" xfId="1" applyNumberFormat="1" applyFont="1" applyFill="1" applyBorder="1" applyAlignment="1">
      <alignment horizontal="center"/>
    </xf>
    <xf numFmtId="164" fontId="0" fillId="0" borderId="2" xfId="1" applyNumberFormat="1" applyFont="1" applyBorder="1"/>
    <xf numFmtId="164" fontId="0" fillId="0" borderId="1" xfId="1" applyNumberFormat="1" applyFont="1" applyBorder="1"/>
    <xf numFmtId="164" fontId="0" fillId="2" borderId="5" xfId="1" applyNumberFormat="1" applyFont="1" applyFill="1" applyBorder="1"/>
    <xf numFmtId="164" fontId="1" fillId="0" borderId="5" xfId="1" applyNumberFormat="1" applyFont="1" applyBorder="1" applyAlignment="1">
      <alignment horizontal="center" vertical="center" wrapText="1"/>
    </xf>
    <xf numFmtId="164" fontId="2" fillId="0" borderId="5" xfId="1" applyNumberFormat="1" applyFont="1" applyBorder="1" applyAlignment="1"/>
    <xf numFmtId="164" fontId="2" fillId="0" borderId="5" xfId="1" applyNumberFormat="1" applyFont="1" applyBorder="1"/>
    <xf numFmtId="164" fontId="0" fillId="0" borderId="2" xfId="1" applyNumberFormat="1" applyFont="1" applyFill="1" applyBorder="1"/>
    <xf numFmtId="164" fontId="0" fillId="0" borderId="12" xfId="1" applyNumberFormat="1" applyFont="1" applyBorder="1"/>
    <xf numFmtId="164" fontId="0" fillId="0" borderId="13" xfId="1" applyNumberFormat="1" applyFont="1" applyBorder="1"/>
    <xf numFmtId="164" fontId="0" fillId="0" borderId="12" xfId="1" applyNumberFormat="1" applyFont="1" applyFill="1" applyBorder="1"/>
    <xf numFmtId="164" fontId="0" fillId="0" borderId="13" xfId="1" applyNumberFormat="1" applyFont="1" applyFill="1" applyBorder="1"/>
    <xf numFmtId="164" fontId="0" fillId="2" borderId="12" xfId="1" applyNumberFormat="1" applyFont="1" applyFill="1" applyBorder="1"/>
    <xf numFmtId="164" fontId="0" fillId="2" borderId="13" xfId="1" applyNumberFormat="1" applyFont="1" applyFill="1" applyBorder="1"/>
    <xf numFmtId="0" fontId="0" fillId="3" borderId="6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164" fontId="0" fillId="4" borderId="12" xfId="1" applyNumberFormat="1" applyFont="1" applyFill="1" applyBorder="1" applyAlignment="1">
      <alignment horizontal="center"/>
    </xf>
    <xf numFmtId="164" fontId="0" fillId="4" borderId="13" xfId="1" applyNumberFormat="1" applyFont="1" applyFill="1" applyBorder="1" applyAlignment="1">
      <alignment horizontal="center"/>
    </xf>
    <xf numFmtId="164" fontId="2" fillId="4" borderId="12" xfId="1" applyNumberFormat="1" applyFont="1" applyFill="1" applyBorder="1" applyAlignment="1">
      <alignment horizontal="center"/>
    </xf>
    <xf numFmtId="164" fontId="2" fillId="4" borderId="13" xfId="1" applyNumberFormat="1" applyFont="1" applyFill="1" applyBorder="1" applyAlignment="1">
      <alignment horizontal="center"/>
    </xf>
    <xf numFmtId="164" fontId="0" fillId="4" borderId="15" xfId="1" applyNumberFormat="1" applyFont="1" applyFill="1" applyBorder="1" applyAlignment="1">
      <alignment horizontal="center"/>
    </xf>
    <xf numFmtId="164" fontId="2" fillId="0" borderId="12" xfId="1" applyNumberFormat="1" applyFont="1" applyBorder="1"/>
    <xf numFmtId="164" fontId="2" fillId="0" borderId="13" xfId="1" applyNumberFormat="1" applyFont="1" applyBorder="1"/>
    <xf numFmtId="164" fontId="2" fillId="0" borderId="12" xfId="1" applyNumberFormat="1" applyFont="1" applyFill="1" applyBorder="1"/>
    <xf numFmtId="164" fontId="2" fillId="0" borderId="13" xfId="1" applyNumberFormat="1" applyFont="1" applyFill="1" applyBorder="1"/>
    <xf numFmtId="164" fontId="2" fillId="2" borderId="12" xfId="1" applyNumberFormat="1" applyFont="1" applyFill="1" applyBorder="1"/>
    <xf numFmtId="164" fontId="2" fillId="2" borderId="13" xfId="1" applyNumberFormat="1" applyFont="1" applyFill="1" applyBorder="1"/>
    <xf numFmtId="0" fontId="0" fillId="12" borderId="4" xfId="0" applyFill="1" applyBorder="1"/>
    <xf numFmtId="0" fontId="0" fillId="12" borderId="0" xfId="0" applyFill="1" applyBorder="1"/>
    <xf numFmtId="0" fontId="0" fillId="0" borderId="4" xfId="0" applyBorder="1"/>
    <xf numFmtId="0" fontId="0" fillId="0" borderId="1" xfId="0" applyFont="1" applyBorder="1"/>
    <xf numFmtId="164" fontId="2" fillId="0" borderId="4" xfId="1" applyNumberFormat="1" applyFont="1" applyFill="1" applyBorder="1"/>
    <xf numFmtId="0" fontId="0" fillId="0" borderId="3" xfId="0" applyFill="1" applyBorder="1"/>
    <xf numFmtId="164" fontId="2" fillId="0" borderId="17" xfId="1" applyNumberFormat="1" applyFont="1" applyFill="1" applyBorder="1"/>
    <xf numFmtId="0" fontId="0" fillId="0" borderId="10" xfId="0" applyBorder="1"/>
    <xf numFmtId="164" fontId="0" fillId="0" borderId="18" xfId="0" applyNumberFormat="1" applyBorder="1"/>
    <xf numFmtId="164" fontId="0" fillId="0" borderId="9" xfId="0" applyNumberFormat="1" applyBorder="1"/>
    <xf numFmtId="164" fontId="0" fillId="9" borderId="2" xfId="0" applyNumberFormat="1" applyFill="1" applyBorder="1" applyAlignment="1">
      <alignment vertical="center"/>
    </xf>
    <xf numFmtId="0" fontId="0" fillId="0" borderId="17" xfId="0" applyBorder="1"/>
    <xf numFmtId="0" fontId="0" fillId="0" borderId="7" xfId="0" applyBorder="1"/>
    <xf numFmtId="0" fontId="2" fillId="0" borderId="11" xfId="0" applyFont="1" applyBorder="1"/>
    <xf numFmtId="0" fontId="2" fillId="0" borderId="6" xfId="0" applyFont="1" applyBorder="1"/>
    <xf numFmtId="164" fontId="0" fillId="13" borderId="8" xfId="0" applyNumberFormat="1" applyFill="1" applyBorder="1"/>
    <xf numFmtId="164" fontId="1" fillId="9" borderId="9" xfId="0" applyNumberFormat="1" applyFont="1" applyFill="1" applyBorder="1"/>
    <xf numFmtId="0" fontId="1" fillId="0" borderId="3" xfId="0" applyFont="1" applyFill="1" applyBorder="1" applyAlignment="1">
      <alignment horizontal="center"/>
    </xf>
    <xf numFmtId="164" fontId="1" fillId="0" borderId="4" xfId="0" applyNumberFormat="1" applyFont="1" applyFill="1" applyBorder="1"/>
    <xf numFmtId="0" fontId="1" fillId="0" borderId="3" xfId="0" applyFont="1" applyFill="1" applyBorder="1" applyAlignment="1">
      <alignment horizontal="left"/>
    </xf>
    <xf numFmtId="164" fontId="1" fillId="0" borderId="0" xfId="0" applyNumberFormat="1" applyFont="1" applyFill="1" applyBorder="1"/>
    <xf numFmtId="0" fontId="0" fillId="0" borderId="19" xfId="0" applyBorder="1"/>
    <xf numFmtId="164" fontId="0" fillId="0" borderId="13" xfId="0" applyNumberFormat="1" applyFont="1" applyFill="1" applyBorder="1" applyAlignment="1">
      <alignment horizontal="center"/>
    </xf>
    <xf numFmtId="0" fontId="0" fillId="0" borderId="14" xfId="0" applyBorder="1"/>
    <xf numFmtId="164" fontId="0" fillId="0" borderId="15" xfId="0" applyNumberFormat="1" applyFont="1" applyBorder="1"/>
    <xf numFmtId="0" fontId="1" fillId="0" borderId="21" xfId="0" applyFont="1" applyBorder="1"/>
    <xf numFmtId="164" fontId="1" fillId="0" borderId="22" xfId="0" applyNumberFormat="1" applyFont="1" applyFill="1" applyBorder="1" applyAlignment="1">
      <alignment horizontal="center"/>
    </xf>
    <xf numFmtId="0" fontId="0" fillId="0" borderId="14" xfId="0" applyFont="1" applyBorder="1" applyAlignment="1">
      <alignment horizontal="left"/>
    </xf>
    <xf numFmtId="0" fontId="1" fillId="0" borderId="8" xfId="0" applyFont="1" applyFill="1" applyBorder="1"/>
    <xf numFmtId="164" fontId="1" fillId="0" borderId="7" xfId="0" applyNumberFormat="1" applyFont="1" applyBorder="1"/>
    <xf numFmtId="164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9" borderId="11" xfId="0" applyFill="1" applyBorder="1"/>
    <xf numFmtId="0" fontId="0" fillId="9" borderId="18" xfId="0" applyFill="1" applyBorder="1"/>
    <xf numFmtId="0" fontId="0" fillId="9" borderId="9" xfId="0" applyFill="1" applyBorder="1"/>
    <xf numFmtId="0" fontId="0" fillId="0" borderId="11" xfId="0" applyBorder="1"/>
    <xf numFmtId="0" fontId="2" fillId="0" borderId="3" xfId="0" applyFont="1" applyFill="1" applyBorder="1"/>
    <xf numFmtId="164" fontId="0" fillId="0" borderId="0" xfId="0" applyNumberFormat="1" applyFill="1" applyBorder="1"/>
    <xf numFmtId="164" fontId="0" fillId="0" borderId="0" xfId="0" applyNumberFormat="1"/>
    <xf numFmtId="0" fontId="2" fillId="0" borderId="0" xfId="0" applyFont="1" applyBorder="1"/>
    <xf numFmtId="164" fontId="0" fillId="9" borderId="2" xfId="0" applyNumberFormat="1" applyFill="1" applyBorder="1" applyAlignment="1"/>
    <xf numFmtId="0" fontId="0" fillId="9" borderId="16" xfId="0" applyFill="1" applyBorder="1"/>
    <xf numFmtId="0" fontId="0" fillId="9" borderId="10" xfId="0" applyFill="1" applyBorder="1"/>
    <xf numFmtId="0" fontId="0" fillId="0" borderId="4" xfId="0" applyFill="1" applyBorder="1"/>
    <xf numFmtId="0" fontId="0" fillId="0" borderId="10" xfId="0" applyBorder="1" applyAlignment="1">
      <alignment horizontal="right"/>
    </xf>
    <xf numFmtId="164" fontId="0" fillId="0" borderId="2" xfId="0" applyNumberFormat="1" applyBorder="1"/>
    <xf numFmtId="164" fontId="0" fillId="0" borderId="18" xfId="0" applyNumberFormat="1" applyBorder="1" applyAlignment="1">
      <alignment horizontal="right"/>
    </xf>
    <xf numFmtId="164" fontId="0" fillId="0" borderId="4" xfId="0" applyNumberFormat="1" applyBorder="1"/>
    <xf numFmtId="164" fontId="1" fillId="9" borderId="2" xfId="0" applyNumberFormat="1" applyFont="1" applyFill="1" applyBorder="1" applyAlignment="1"/>
    <xf numFmtId="0" fontId="1" fillId="0" borderId="4" xfId="0" applyFont="1" applyFill="1" applyBorder="1" applyAlignment="1">
      <alignment horizontal="center"/>
    </xf>
    <xf numFmtId="164" fontId="1" fillId="9" borderId="2" xfId="0" applyNumberFormat="1" applyFont="1" applyFill="1" applyBorder="1" applyAlignment="1">
      <alignment vertical="center"/>
    </xf>
    <xf numFmtId="0" fontId="2" fillId="0" borderId="5" xfId="0" applyFont="1" applyFill="1" applyBorder="1" applyAlignment="1">
      <alignment horizontal="left"/>
    </xf>
    <xf numFmtId="0" fontId="0" fillId="0" borderId="5" xfId="0" applyFont="1" applyFill="1" applyBorder="1" applyAlignment="1">
      <alignment horizontal="left"/>
    </xf>
    <xf numFmtId="0" fontId="0" fillId="0" borderId="17" xfId="0" applyFont="1" applyBorder="1" applyAlignment="1">
      <alignment horizontal="left"/>
    </xf>
    <xf numFmtId="164" fontId="2" fillId="0" borderId="0" xfId="1" applyNumberFormat="1" applyFont="1" applyFill="1" applyBorder="1"/>
    <xf numFmtId="0" fontId="0" fillId="0" borderId="3" xfId="0" applyFont="1" applyFill="1" applyBorder="1" applyAlignment="1">
      <alignment horizontal="left"/>
    </xf>
    <xf numFmtId="164" fontId="1" fillId="0" borderId="4" xfId="0" applyNumberFormat="1" applyFont="1" applyFill="1" applyBorder="1" applyAlignment="1">
      <alignment horizontal="center"/>
    </xf>
    <xf numFmtId="0" fontId="1" fillId="0" borderId="0" xfId="0" applyFont="1"/>
    <xf numFmtId="0" fontId="11" fillId="0" borderId="0" xfId="0" applyFont="1" applyBorder="1" applyAlignment="1">
      <alignment wrapText="1"/>
    </xf>
    <xf numFmtId="0" fontId="0" fillId="9" borderId="0" xfId="0" applyFill="1"/>
    <xf numFmtId="0" fontId="2" fillId="0" borderId="1" xfId="0" applyFont="1" applyBorder="1"/>
    <xf numFmtId="0" fontId="2" fillId="0" borderId="8" xfId="0" applyFont="1" applyBorder="1"/>
    <xf numFmtId="0" fontId="2" fillId="0" borderId="17" xfId="0" applyFont="1" applyBorder="1"/>
    <xf numFmtId="164" fontId="0" fillId="0" borderId="0" xfId="0" applyNumberFormat="1" applyAlignment="1">
      <alignment horizontal="center"/>
    </xf>
    <xf numFmtId="164" fontId="12" fillId="0" borderId="0" xfId="0" applyNumberFormat="1" applyFont="1" applyFill="1" applyBorder="1"/>
    <xf numFmtId="0" fontId="12" fillId="0" borderId="0" xfId="0" applyFont="1" applyFill="1" applyBorder="1"/>
    <xf numFmtId="0" fontId="0" fillId="0" borderId="5" xfId="0" applyFont="1" applyFill="1" applyBorder="1"/>
    <xf numFmtId="0" fontId="0" fillId="0" borderId="8" xfId="0" applyFont="1" applyFill="1" applyBorder="1"/>
    <xf numFmtId="0" fontId="2" fillId="0" borderId="10" xfId="0" applyFont="1" applyBorder="1"/>
    <xf numFmtId="0" fontId="11" fillId="0" borderId="0" xfId="0" applyFont="1" applyBorder="1" applyAlignment="1"/>
    <xf numFmtId="0" fontId="0" fillId="0" borderId="6" xfId="0" applyFill="1" applyBorder="1" applyAlignment="1">
      <alignment horizontal="left"/>
    </xf>
    <xf numFmtId="0" fontId="0" fillId="0" borderId="0" xfId="0" applyAlignment="1">
      <alignment horizontal="right"/>
    </xf>
    <xf numFmtId="164" fontId="0" fillId="0" borderId="0" xfId="0" applyNumberFormat="1" applyFill="1" applyBorder="1" applyAlignment="1"/>
    <xf numFmtId="0" fontId="0" fillId="0" borderId="0" xfId="0" applyBorder="1" applyAlignment="1">
      <alignment horizontal="center"/>
    </xf>
    <xf numFmtId="0" fontId="1" fillId="9" borderId="3" xfId="0" applyFont="1" applyFill="1" applyBorder="1" applyAlignment="1">
      <alignment horizontal="center"/>
    </xf>
    <xf numFmtId="164" fontId="1" fillId="9" borderId="4" xfId="0" applyNumberFormat="1" applyFont="1" applyFill="1" applyBorder="1" applyAlignment="1">
      <alignment horizontal="center"/>
    </xf>
    <xf numFmtId="0" fontId="0" fillId="0" borderId="26" xfId="0" applyFont="1" applyBorder="1" applyAlignment="1">
      <alignment horizontal="left"/>
    </xf>
    <xf numFmtId="0" fontId="2" fillId="0" borderId="16" xfId="0" applyFont="1" applyBorder="1" applyAlignment="1">
      <alignment horizontal="left"/>
    </xf>
    <xf numFmtId="164" fontId="0" fillId="0" borderId="27" xfId="0" applyNumberFormat="1" applyBorder="1"/>
    <xf numFmtId="0" fontId="1" fillId="0" borderId="28" xfId="0" applyFont="1" applyFill="1" applyBorder="1" applyAlignment="1"/>
    <xf numFmtId="0" fontId="1" fillId="0" borderId="29" xfId="0" applyFont="1" applyFill="1" applyBorder="1" applyAlignment="1"/>
    <xf numFmtId="0" fontId="0" fillId="8" borderId="2" xfId="0" applyFont="1" applyFill="1" applyBorder="1" applyAlignment="1">
      <alignment horizontal="center"/>
    </xf>
    <xf numFmtId="164" fontId="0" fillId="0" borderId="0" xfId="0" applyNumberFormat="1" applyFill="1"/>
    <xf numFmtId="164" fontId="0" fillId="0" borderId="14" xfId="1" applyNumberFormat="1" applyFont="1" applyFill="1" applyBorder="1"/>
    <xf numFmtId="164" fontId="0" fillId="0" borderId="15" xfId="1" applyNumberFormat="1" applyFont="1" applyFill="1" applyBorder="1"/>
    <xf numFmtId="164" fontId="2" fillId="0" borderId="14" xfId="1" applyNumberFormat="1" applyFont="1" applyFill="1" applyBorder="1"/>
    <xf numFmtId="164" fontId="2" fillId="0" borderId="15" xfId="1" applyNumberFormat="1" applyFont="1" applyFill="1" applyBorder="1"/>
    <xf numFmtId="164" fontId="0" fillId="0" borderId="29" xfId="1" applyNumberFormat="1" applyFont="1" applyBorder="1"/>
    <xf numFmtId="164" fontId="0" fillId="0" borderId="30" xfId="1" applyNumberFormat="1" applyFont="1" applyBorder="1"/>
    <xf numFmtId="164" fontId="2" fillId="0" borderId="29" xfId="1" applyNumberFormat="1" applyFont="1" applyBorder="1"/>
    <xf numFmtId="164" fontId="2" fillId="0" borderId="30" xfId="1" applyNumberFormat="1" applyFont="1" applyBorder="1"/>
    <xf numFmtId="164" fontId="0" fillId="0" borderId="31" xfId="1" applyNumberFormat="1" applyFont="1" applyBorder="1"/>
    <xf numFmtId="164" fontId="0" fillId="0" borderId="32" xfId="1" applyNumberFormat="1" applyFont="1" applyBorder="1"/>
    <xf numFmtId="164" fontId="2" fillId="0" borderId="31" xfId="1" applyNumberFormat="1" applyFont="1" applyBorder="1"/>
    <xf numFmtId="164" fontId="2" fillId="0" borderId="32" xfId="1" applyNumberFormat="1" applyFont="1" applyBorder="1"/>
    <xf numFmtId="0" fontId="1" fillId="0" borderId="0" xfId="0" applyFont="1" applyBorder="1" applyAlignment="1">
      <alignment horizontal="center" vertical="center"/>
    </xf>
    <xf numFmtId="0" fontId="1" fillId="0" borderId="33" xfId="0" applyFont="1" applyBorder="1"/>
    <xf numFmtId="0" fontId="1" fillId="0" borderId="33" xfId="0" applyFont="1" applyFill="1" applyBorder="1"/>
    <xf numFmtId="0" fontId="1" fillId="0" borderId="34" xfId="0" applyFont="1" applyBorder="1"/>
    <xf numFmtId="0" fontId="1" fillId="0" borderId="35" xfId="0" applyFont="1" applyBorder="1"/>
    <xf numFmtId="0" fontId="1" fillId="2" borderId="33" xfId="0" applyFont="1" applyFill="1" applyBorder="1"/>
    <xf numFmtId="0" fontId="0" fillId="12" borderId="11" xfId="0" applyFill="1" applyBorder="1"/>
    <xf numFmtId="0" fontId="0" fillId="12" borderId="16" xfId="0" applyFill="1" applyBorder="1"/>
    <xf numFmtId="0" fontId="0" fillId="0" borderId="36" xfId="0" applyFill="1" applyBorder="1" applyAlignment="1">
      <alignment horizontal="left"/>
    </xf>
    <xf numFmtId="0" fontId="1" fillId="0" borderId="37" xfId="0" applyFont="1" applyBorder="1"/>
    <xf numFmtId="0" fontId="4" fillId="0" borderId="3" xfId="0" applyFont="1" applyBorder="1" applyAlignment="1">
      <alignment horizontal="center" vertical="center" wrapText="1"/>
    </xf>
    <xf numFmtId="10" fontId="0" fillId="0" borderId="0" xfId="0" applyNumberFormat="1"/>
    <xf numFmtId="165" fontId="0" fillId="0" borderId="0" xfId="0" applyNumberFormat="1"/>
    <xf numFmtId="166" fontId="0" fillId="0" borderId="0" xfId="0" applyNumberFormat="1"/>
    <xf numFmtId="164" fontId="10" fillId="0" borderId="0" xfId="0" applyNumberFormat="1" applyFont="1" applyBorder="1" applyAlignment="1"/>
    <xf numFmtId="0" fontId="0" fillId="0" borderId="0" xfId="0" applyAlignment="1">
      <alignment horizont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164" fontId="1" fillId="5" borderId="2" xfId="1" applyNumberFormat="1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164" fontId="0" fillId="0" borderId="8" xfId="1" applyNumberFormat="1" applyFont="1" applyBorder="1"/>
    <xf numFmtId="0" fontId="0" fillId="0" borderId="44" xfId="0" applyBorder="1" applyAlignment="1">
      <alignment horizontal="center"/>
    </xf>
    <xf numFmtId="0" fontId="10" fillId="0" borderId="44" xfId="0" applyFont="1" applyFill="1" applyBorder="1" applyAlignment="1"/>
    <xf numFmtId="0" fontId="0" fillId="0" borderId="44" xfId="0" applyBorder="1"/>
    <xf numFmtId="0" fontId="13" fillId="0" borderId="44" xfId="0" applyFont="1" applyFill="1" applyBorder="1" applyAlignment="1"/>
    <xf numFmtId="0" fontId="1" fillId="0" borderId="44" xfId="0" applyFont="1" applyBorder="1"/>
    <xf numFmtId="164" fontId="1" fillId="0" borderId="33" xfId="0" applyNumberFormat="1" applyFont="1" applyBorder="1"/>
    <xf numFmtId="164" fontId="0" fillId="5" borderId="2" xfId="0" applyNumberFormat="1" applyFill="1" applyBorder="1"/>
    <xf numFmtId="164" fontId="0" fillId="0" borderId="0" xfId="1" applyNumberFormat="1" applyFont="1"/>
    <xf numFmtId="0" fontId="2" fillId="0" borderId="44" xfId="0" applyFont="1" applyBorder="1" applyAlignment="1"/>
    <xf numFmtId="0" fontId="0" fillId="0" borderId="44" xfId="0" applyBorder="1" applyAlignment="1"/>
    <xf numFmtId="0" fontId="0" fillId="9" borderId="0" xfId="0" applyFill="1" applyBorder="1"/>
    <xf numFmtId="0" fontId="0" fillId="9" borderId="23" xfId="0" applyFill="1" applyBorder="1"/>
    <xf numFmtId="0" fontId="0" fillId="0" borderId="0" xfId="0" applyFont="1" applyBorder="1" applyAlignment="1">
      <alignment horizontal="left"/>
    </xf>
    <xf numFmtId="0" fontId="1" fillId="0" borderId="3" xfId="0" applyFont="1" applyFill="1" applyBorder="1" applyAlignment="1"/>
    <xf numFmtId="0" fontId="1" fillId="0" borderId="5" xfId="0" applyFont="1" applyFill="1" applyBorder="1" applyAlignment="1">
      <alignment vertical="center"/>
    </xf>
    <xf numFmtId="164" fontId="0" fillId="20" borderId="12" xfId="1" applyNumberFormat="1" applyFont="1" applyFill="1" applyBorder="1"/>
    <xf numFmtId="164" fontId="0" fillId="20" borderId="13" xfId="1" applyNumberFormat="1" applyFont="1" applyFill="1" applyBorder="1"/>
    <xf numFmtId="164" fontId="0" fillId="21" borderId="12" xfId="1" applyNumberFormat="1" applyFont="1" applyFill="1" applyBorder="1"/>
    <xf numFmtId="164" fontId="0" fillId="21" borderId="13" xfId="1" applyNumberFormat="1" applyFont="1" applyFill="1" applyBorder="1"/>
    <xf numFmtId="164" fontId="0" fillId="21" borderId="14" xfId="1" applyNumberFormat="1" applyFont="1" applyFill="1" applyBorder="1"/>
    <xf numFmtId="164" fontId="0" fillId="21" borderId="15" xfId="1" applyNumberFormat="1" applyFont="1" applyFill="1" applyBorder="1"/>
    <xf numFmtId="164" fontId="2" fillId="22" borderId="12" xfId="1" applyNumberFormat="1" applyFont="1" applyFill="1" applyBorder="1"/>
    <xf numFmtId="164" fontId="2" fillId="22" borderId="13" xfId="1" applyNumberFormat="1" applyFont="1" applyFill="1" applyBorder="1"/>
    <xf numFmtId="164" fontId="2" fillId="22" borderId="14" xfId="1" applyNumberFormat="1" applyFont="1" applyFill="1" applyBorder="1"/>
    <xf numFmtId="164" fontId="2" fillId="22" borderId="15" xfId="1" applyNumberFormat="1" applyFont="1" applyFill="1" applyBorder="1"/>
    <xf numFmtId="164" fontId="0" fillId="22" borderId="16" xfId="0" applyNumberFormat="1" applyFill="1" applyBorder="1"/>
    <xf numFmtId="164" fontId="2" fillId="22" borderId="1" xfId="1" applyNumberFormat="1" applyFont="1" applyFill="1" applyBorder="1"/>
    <xf numFmtId="0" fontId="0" fillId="22" borderId="0" xfId="0" applyFill="1"/>
    <xf numFmtId="164" fontId="0" fillId="22" borderId="4" xfId="0" applyNumberFormat="1" applyFill="1" applyBorder="1"/>
    <xf numFmtId="164" fontId="0" fillId="22" borderId="7" xfId="0" applyNumberFormat="1" applyFill="1" applyBorder="1"/>
    <xf numFmtId="164" fontId="0" fillId="22" borderId="2" xfId="0" applyNumberFormat="1" applyFill="1" applyBorder="1"/>
    <xf numFmtId="164" fontId="0" fillId="22" borderId="0" xfId="0" applyNumberFormat="1" applyFill="1" applyBorder="1"/>
    <xf numFmtId="164" fontId="0" fillId="22" borderId="1" xfId="0" applyNumberFormat="1" applyFill="1" applyBorder="1"/>
    <xf numFmtId="164" fontId="0" fillId="21" borderId="1" xfId="1" applyNumberFormat="1" applyFont="1" applyFill="1" applyBorder="1"/>
    <xf numFmtId="164" fontId="0" fillId="21" borderId="5" xfId="1" applyNumberFormat="1" applyFont="1" applyFill="1" applyBorder="1"/>
    <xf numFmtId="164" fontId="0" fillId="21" borderId="8" xfId="1" applyNumberFormat="1" applyFont="1" applyFill="1" applyBorder="1"/>
    <xf numFmtId="164" fontId="0" fillId="21" borderId="23" xfId="1" applyNumberFormat="1" applyFont="1" applyFill="1" applyBorder="1"/>
    <xf numFmtId="164" fontId="0" fillId="21" borderId="17" xfId="1" applyNumberFormat="1" applyFont="1" applyFill="1" applyBorder="1"/>
    <xf numFmtId="164" fontId="2" fillId="23" borderId="12" xfId="1" applyNumberFormat="1" applyFont="1" applyFill="1" applyBorder="1"/>
    <xf numFmtId="164" fontId="2" fillId="23" borderId="13" xfId="1" applyNumberFormat="1" applyFont="1" applyFill="1" applyBorder="1"/>
    <xf numFmtId="164" fontId="2" fillId="23" borderId="1" xfId="1" applyNumberFormat="1" applyFont="1" applyFill="1" applyBorder="1"/>
    <xf numFmtId="0" fontId="0" fillId="23" borderId="0" xfId="0" applyFill="1"/>
    <xf numFmtId="164" fontId="2" fillId="23" borderId="5" xfId="1" applyNumberFormat="1" applyFont="1" applyFill="1" applyBorder="1"/>
    <xf numFmtId="164" fontId="2" fillId="23" borderId="0" xfId="1" applyNumberFormat="1" applyFont="1" applyFill="1" applyBorder="1"/>
    <xf numFmtId="164" fontId="2" fillId="23" borderId="8" xfId="1" applyNumberFormat="1" applyFont="1" applyFill="1" applyBorder="1"/>
    <xf numFmtId="164" fontId="2" fillId="24" borderId="0" xfId="1" applyNumberFormat="1" applyFont="1" applyFill="1" applyBorder="1"/>
    <xf numFmtId="164" fontId="2" fillId="23" borderId="24" xfId="1" applyNumberFormat="1" applyFont="1" applyFill="1" applyBorder="1"/>
    <xf numFmtId="164" fontId="2" fillId="23" borderId="25" xfId="1" applyNumberFormat="1" applyFont="1" applyFill="1" applyBorder="1"/>
    <xf numFmtId="164" fontId="2" fillId="25" borderId="12" xfId="1" applyNumberFormat="1" applyFont="1" applyFill="1" applyBorder="1"/>
    <xf numFmtId="164" fontId="2" fillId="25" borderId="13" xfId="1" applyNumberFormat="1" applyFont="1" applyFill="1" applyBorder="1"/>
    <xf numFmtId="164" fontId="2" fillId="25" borderId="5" xfId="1" applyNumberFormat="1" applyFont="1" applyFill="1" applyBorder="1"/>
    <xf numFmtId="164" fontId="0" fillId="26" borderId="16" xfId="0" applyNumberFormat="1" applyFill="1" applyBorder="1"/>
    <xf numFmtId="164" fontId="0" fillId="26" borderId="9" xfId="0" applyNumberFormat="1" applyFill="1" applyBorder="1"/>
    <xf numFmtId="164" fontId="0" fillId="26" borderId="0" xfId="0" applyNumberFormat="1" applyFill="1" applyBorder="1"/>
    <xf numFmtId="164" fontId="0" fillId="19" borderId="16" xfId="0" applyNumberFormat="1" applyFill="1" applyBorder="1"/>
    <xf numFmtId="164" fontId="0" fillId="19" borderId="8" xfId="0" applyNumberFormat="1" applyFill="1" applyBorder="1"/>
    <xf numFmtId="164" fontId="0" fillId="19" borderId="20" xfId="0" applyNumberFormat="1" applyFont="1" applyFill="1" applyBorder="1" applyAlignment="1">
      <alignment horizontal="center"/>
    </xf>
    <xf numFmtId="164" fontId="0" fillId="19" borderId="20" xfId="0" applyNumberFormat="1" applyFill="1" applyBorder="1"/>
    <xf numFmtId="164" fontId="1" fillId="19" borderId="20" xfId="0" applyNumberFormat="1" applyFont="1" applyFill="1" applyBorder="1" applyAlignment="1">
      <alignment horizontal="left"/>
    </xf>
    <xf numFmtId="164" fontId="1" fillId="19" borderId="15" xfId="0" applyNumberFormat="1" applyFont="1" applyFill="1" applyBorder="1" applyAlignment="1">
      <alignment horizontal="left"/>
    </xf>
    <xf numFmtId="164" fontId="0" fillId="21" borderId="2" xfId="1" applyNumberFormat="1" applyFont="1" applyFill="1" applyBorder="1"/>
    <xf numFmtId="164" fontId="0" fillId="21" borderId="0" xfId="1" applyNumberFormat="1" applyFont="1" applyFill="1" applyBorder="1"/>
    <xf numFmtId="164" fontId="2" fillId="25" borderId="1" xfId="1" applyNumberFormat="1" applyFont="1" applyFill="1" applyBorder="1"/>
    <xf numFmtId="164" fontId="0" fillId="19" borderId="1" xfId="0" applyNumberFormat="1" applyFill="1" applyBorder="1"/>
    <xf numFmtId="164" fontId="2" fillId="23" borderId="45" xfId="1" applyNumberFormat="1" applyFont="1" applyFill="1" applyBorder="1"/>
    <xf numFmtId="164" fontId="2" fillId="23" borderId="27" xfId="1" applyNumberFormat="1" applyFont="1" applyFill="1" applyBorder="1"/>
    <xf numFmtId="0" fontId="0" fillId="27" borderId="0" xfId="0" applyFill="1"/>
    <xf numFmtId="164" fontId="2" fillId="24" borderId="13" xfId="1" applyNumberFormat="1" applyFont="1" applyFill="1" applyBorder="1"/>
    <xf numFmtId="164" fontId="2" fillId="27" borderId="12" xfId="1" applyNumberFormat="1" applyFont="1" applyFill="1" applyBorder="1"/>
    <xf numFmtId="164" fontId="0" fillId="24" borderId="12" xfId="1" applyNumberFormat="1" applyFont="1" applyFill="1" applyBorder="1"/>
    <xf numFmtId="164" fontId="0" fillId="7" borderId="2" xfId="1" applyNumberFormat="1" applyFont="1" applyFill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9" borderId="10" xfId="0" applyFont="1" applyFill="1" applyBorder="1" applyAlignment="1">
      <alignment horizontal="center"/>
    </xf>
    <xf numFmtId="0" fontId="1" fillId="9" borderId="18" xfId="0" applyFont="1" applyFill="1" applyBorder="1" applyAlignment="1">
      <alignment horizontal="center"/>
    </xf>
    <xf numFmtId="0" fontId="1" fillId="9" borderId="9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0" fillId="0" borderId="0" xfId="0" applyAlignment="1">
      <alignment horizontal="center"/>
    </xf>
    <xf numFmtId="164" fontId="0" fillId="9" borderId="2" xfId="0" applyNumberFormat="1" applyFill="1" applyBorder="1"/>
    <xf numFmtId="0" fontId="0" fillId="9" borderId="4" xfId="0" applyFill="1" applyBorder="1"/>
    <xf numFmtId="0" fontId="1" fillId="24" borderId="0" xfId="0" applyFont="1" applyFill="1" applyBorder="1" applyAlignment="1">
      <alignment horizontal="center"/>
    </xf>
    <xf numFmtId="164" fontId="0" fillId="24" borderId="0" xfId="0" applyNumberFormat="1" applyFill="1" applyBorder="1" applyAlignment="1"/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164" fontId="1" fillId="0" borderId="9" xfId="0" applyNumberFormat="1" applyFont="1" applyBorder="1"/>
    <xf numFmtId="0" fontId="0" fillId="0" borderId="16" xfId="0" applyBorder="1"/>
    <xf numFmtId="0" fontId="1" fillId="0" borderId="11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/>
    </xf>
    <xf numFmtId="164" fontId="0" fillId="0" borderId="7" xfId="0" applyNumberFormat="1" applyFill="1" applyBorder="1" applyAlignment="1">
      <alignment vertical="center"/>
    </xf>
    <xf numFmtId="164" fontId="2" fillId="22" borderId="7" xfId="0" applyNumberFormat="1" applyFont="1" applyFill="1" applyBorder="1"/>
    <xf numFmtId="164" fontId="0" fillId="0" borderId="0" xfId="0" applyNumberFormat="1" applyBorder="1"/>
    <xf numFmtId="0" fontId="1" fillId="0" borderId="0" xfId="0" applyFont="1" applyAlignment="1">
      <alignment horizontal="center"/>
    </xf>
    <xf numFmtId="164" fontId="2" fillId="28" borderId="24" xfId="1" applyNumberFormat="1" applyFill="1" applyBorder="1"/>
    <xf numFmtId="164" fontId="1" fillId="0" borderId="4" xfId="0" applyNumberFormat="1" applyFont="1" applyBorder="1" applyAlignment="1">
      <alignment horizontal="center"/>
    </xf>
    <xf numFmtId="164" fontId="2" fillId="28" borderId="1" xfId="1" applyNumberFormat="1" applyFill="1" applyBorder="1"/>
    <xf numFmtId="164" fontId="2" fillId="0" borderId="4" xfId="1" applyNumberFormat="1" applyBorder="1"/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28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wrapText="1"/>
    </xf>
    <xf numFmtId="0" fontId="1" fillId="0" borderId="29" xfId="0" applyFont="1" applyBorder="1" applyAlignment="1">
      <alignment horizontal="center" wrapText="1"/>
    </xf>
    <xf numFmtId="164" fontId="0" fillId="0" borderId="4" xfId="0" applyNumberFormat="1" applyFill="1" applyBorder="1"/>
    <xf numFmtId="0" fontId="2" fillId="0" borderId="10" xfId="0" applyFont="1" applyBorder="1" applyAlignment="1">
      <alignment wrapText="1"/>
    </xf>
    <xf numFmtId="0" fontId="1" fillId="0" borderId="10" xfId="0" applyFont="1" applyBorder="1"/>
    <xf numFmtId="164" fontId="0" fillId="0" borderId="3" xfId="0" applyNumberFormat="1" applyBorder="1"/>
    <xf numFmtId="0" fontId="2" fillId="29" borderId="0" xfId="0" applyFont="1" applyFill="1"/>
    <xf numFmtId="0" fontId="0" fillId="29" borderId="5" xfId="0" applyFill="1" applyBorder="1"/>
    <xf numFmtId="3" fontId="0" fillId="29" borderId="5" xfId="0" applyNumberFormat="1" applyFill="1" applyBorder="1"/>
    <xf numFmtId="164" fontId="0" fillId="29" borderId="5" xfId="1" applyNumberFormat="1" applyFont="1" applyFill="1" applyBorder="1" applyAlignment="1">
      <alignment horizontal="center"/>
    </xf>
    <xf numFmtId="164" fontId="0" fillId="29" borderId="12" xfId="1" applyNumberFormat="1" applyFont="1" applyFill="1" applyBorder="1" applyAlignment="1">
      <alignment horizontal="center"/>
    </xf>
    <xf numFmtId="164" fontId="0" fillId="29" borderId="13" xfId="1" applyNumberFormat="1" applyFont="1" applyFill="1" applyBorder="1" applyAlignment="1">
      <alignment horizontal="center"/>
    </xf>
    <xf numFmtId="164" fontId="1" fillId="29" borderId="33" xfId="0" applyNumberFormat="1" applyFont="1" applyFill="1" applyBorder="1"/>
    <xf numFmtId="164" fontId="0" fillId="29" borderId="12" xfId="1" applyNumberFormat="1" applyFont="1" applyFill="1" applyBorder="1"/>
    <xf numFmtId="164" fontId="0" fillId="29" borderId="13" xfId="1" applyNumberFormat="1" applyFont="1" applyFill="1" applyBorder="1"/>
    <xf numFmtId="0" fontId="1" fillId="29" borderId="33" xfId="0" applyFont="1" applyFill="1" applyBorder="1"/>
    <xf numFmtId="164" fontId="2" fillId="29" borderId="12" xfId="1" applyNumberFormat="1" applyFont="1" applyFill="1" applyBorder="1"/>
    <xf numFmtId="164" fontId="2" fillId="29" borderId="13" xfId="1" applyNumberFormat="1" applyFont="1" applyFill="1" applyBorder="1"/>
    <xf numFmtId="0" fontId="0" fillId="29" borderId="0" xfId="0" applyFill="1"/>
    <xf numFmtId="164" fontId="2" fillId="25" borderId="2" xfId="1" applyNumberFormat="1" applyFont="1" applyFill="1" applyBorder="1"/>
    <xf numFmtId="0" fontId="0" fillId="0" borderId="2" xfId="0" applyFont="1" applyBorder="1"/>
    <xf numFmtId="0" fontId="0" fillId="0" borderId="11" xfId="0" applyBorder="1" applyAlignment="1">
      <alignment horizontal="center"/>
    </xf>
    <xf numFmtId="164" fontId="2" fillId="23" borderId="2" xfId="1" applyNumberFormat="1" applyFont="1" applyFill="1" applyBorder="1"/>
    <xf numFmtId="0" fontId="0" fillId="0" borderId="23" xfId="0" applyBorder="1"/>
    <xf numFmtId="0" fontId="0" fillId="0" borderId="46" xfId="0" applyBorder="1" applyAlignment="1">
      <alignment horizontal="left"/>
    </xf>
    <xf numFmtId="164" fontId="2" fillId="28" borderId="47" xfId="1" applyNumberFormat="1" applyFill="1" applyBorder="1"/>
    <xf numFmtId="0" fontId="0" fillId="0" borderId="48" xfId="0" applyBorder="1" applyAlignment="1">
      <alignment horizontal="left"/>
    </xf>
    <xf numFmtId="0" fontId="1" fillId="0" borderId="2" xfId="0" applyFont="1" applyBorder="1" applyAlignment="1">
      <alignment horizontal="center" vertical="center"/>
    </xf>
    <xf numFmtId="164" fontId="0" fillId="30" borderId="0" xfId="0" applyNumberFormat="1" applyFill="1" applyBorder="1"/>
    <xf numFmtId="164" fontId="2" fillId="29" borderId="2" xfId="1" applyNumberFormat="1" applyFont="1" applyFill="1" applyBorder="1"/>
    <xf numFmtId="0" fontId="0" fillId="14" borderId="11" xfId="0" applyFill="1" applyBorder="1"/>
    <xf numFmtId="0" fontId="1" fillId="6" borderId="16" xfId="0" applyFont="1" applyFill="1" applyBorder="1" applyAlignment="1">
      <alignment horizontal="center"/>
    </xf>
    <xf numFmtId="164" fontId="0" fillId="19" borderId="49" xfId="0" applyNumberFormat="1" applyFill="1" applyBorder="1"/>
    <xf numFmtId="0" fontId="0" fillId="19" borderId="49" xfId="0" applyFill="1" applyBorder="1"/>
    <xf numFmtId="0" fontId="0" fillId="15" borderId="3" xfId="0" applyFill="1" applyBorder="1"/>
    <xf numFmtId="0" fontId="1" fillId="16" borderId="4" xfId="0" applyFont="1" applyFill="1" applyBorder="1" applyAlignment="1">
      <alignment horizontal="center"/>
    </xf>
    <xf numFmtId="0" fontId="0" fillId="0" borderId="3" xfId="0" applyFont="1" applyBorder="1"/>
    <xf numFmtId="0" fontId="0" fillId="14" borderId="3" xfId="0" applyFill="1" applyBorder="1"/>
    <xf numFmtId="0" fontId="1" fillId="9" borderId="6" xfId="0" applyFont="1" applyFill="1" applyBorder="1" applyAlignment="1">
      <alignment horizontal="center"/>
    </xf>
    <xf numFmtId="164" fontId="1" fillId="9" borderId="7" xfId="0" applyNumberFormat="1" applyFont="1" applyFill="1" applyBorder="1" applyAlignment="1">
      <alignment horizontal="center"/>
    </xf>
    <xf numFmtId="164" fontId="0" fillId="0" borderId="8" xfId="0" applyNumberFormat="1" applyBorder="1"/>
    <xf numFmtId="0" fontId="0" fillId="0" borderId="49" xfId="0" applyBorder="1"/>
    <xf numFmtId="164" fontId="2" fillId="25" borderId="47" xfId="1" applyNumberFormat="1" applyFont="1" applyFill="1" applyBorder="1"/>
    <xf numFmtId="0" fontId="0" fillId="29" borderId="47" xfId="0" applyFill="1" applyBorder="1"/>
    <xf numFmtId="0" fontId="0" fillId="29" borderId="27" xfId="0" applyFill="1" applyBorder="1"/>
    <xf numFmtId="0" fontId="1" fillId="4" borderId="10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18" borderId="11" xfId="0" applyFont="1" applyFill="1" applyBorder="1" applyAlignment="1">
      <alignment horizontal="center" vertical="center" wrapText="1"/>
    </xf>
    <xf numFmtId="0" fontId="1" fillId="18" borderId="23" xfId="0" applyFont="1" applyFill="1" applyBorder="1" applyAlignment="1">
      <alignment horizontal="center" vertical="center" wrapText="1"/>
    </xf>
    <xf numFmtId="0" fontId="1" fillId="18" borderId="16" xfId="0" applyFont="1" applyFill="1" applyBorder="1" applyAlignment="1">
      <alignment horizontal="center" vertical="center" wrapText="1"/>
    </xf>
    <xf numFmtId="0" fontId="1" fillId="18" borderId="6" xfId="0" applyFont="1" applyFill="1" applyBorder="1" applyAlignment="1">
      <alignment horizontal="center" vertical="center" wrapText="1"/>
    </xf>
    <xf numFmtId="0" fontId="1" fillId="18" borderId="17" xfId="0" applyFont="1" applyFill="1" applyBorder="1" applyAlignment="1">
      <alignment horizontal="center" vertical="center" wrapText="1"/>
    </xf>
    <xf numFmtId="0" fontId="1" fillId="18" borderId="7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7" fillId="18" borderId="1" xfId="0" applyFont="1" applyFill="1" applyBorder="1" applyAlignment="1">
      <alignment horizontal="center" vertical="center" wrapText="1"/>
    </xf>
    <xf numFmtId="0" fontId="7" fillId="18" borderId="8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" fillId="8" borderId="27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2" fillId="17" borderId="38" xfId="0" applyFont="1" applyFill="1" applyBorder="1" applyAlignment="1">
      <alignment horizontal="center"/>
    </xf>
    <xf numFmtId="0" fontId="2" fillId="17" borderId="39" xfId="0" applyFont="1" applyFill="1" applyBorder="1" applyAlignment="1">
      <alignment horizontal="center"/>
    </xf>
    <xf numFmtId="0" fontId="2" fillId="7" borderId="10" xfId="0" applyFont="1" applyFill="1" applyBorder="1" applyAlignment="1">
      <alignment horizontal="center"/>
    </xf>
    <xf numFmtId="0" fontId="2" fillId="7" borderId="9" xfId="0" applyFont="1" applyFill="1" applyBorder="1" applyAlignment="1">
      <alignment horizontal="center"/>
    </xf>
    <xf numFmtId="0" fontId="4" fillId="0" borderId="11" xfId="0" applyFont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1" fillId="0" borderId="11" xfId="0" applyFont="1" applyBorder="1" applyAlignment="1">
      <alignment horizontal="center" wrapText="1"/>
    </xf>
    <xf numFmtId="0" fontId="1" fillId="0" borderId="16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9" borderId="10" xfId="0" applyFont="1" applyFill="1" applyBorder="1" applyAlignment="1">
      <alignment horizontal="center"/>
    </xf>
    <xf numFmtId="0" fontId="1" fillId="9" borderId="18" xfId="0" applyFont="1" applyFill="1" applyBorder="1" applyAlignment="1">
      <alignment horizontal="center"/>
    </xf>
    <xf numFmtId="0" fontId="1" fillId="9" borderId="9" xfId="0" applyFont="1" applyFill="1" applyBorder="1" applyAlignment="1">
      <alignment horizontal="center"/>
    </xf>
    <xf numFmtId="0" fontId="11" fillId="0" borderId="11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0" fillId="9" borderId="10" xfId="0" applyFill="1" applyBorder="1" applyAlignment="1">
      <alignment horizontal="center"/>
    </xf>
    <xf numFmtId="0" fontId="0" fillId="9" borderId="18" xfId="0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11" fillId="0" borderId="42" xfId="0" applyFont="1" applyBorder="1" applyAlignment="1">
      <alignment horizontal="center" vertical="center" wrapText="1"/>
    </xf>
    <xf numFmtId="0" fontId="11" fillId="0" borderId="43" xfId="0" applyFont="1" applyBorder="1" applyAlignment="1">
      <alignment horizontal="center" vertical="center" wrapText="1"/>
    </xf>
    <xf numFmtId="164" fontId="0" fillId="0" borderId="0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</cellXfs>
  <cellStyles count="2">
    <cellStyle name="Migliaia" xfId="1" builtinId="3"/>
    <cellStyle name="Normale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 w="12700">
          <a:solidFill>
            <a:srgbClr val="006411"/>
          </a:solidFill>
          <a:prstDash val="solid"/>
        </a:ln>
      </c:spPr>
      <c:txPr>
        <a:bodyPr/>
        <a:lstStyle/>
        <a:p>
          <a:pPr>
            <a:defRPr sz="1800" b="1" i="0" u="none" strike="noStrike" baseline="0">
              <a:solidFill>
                <a:srgbClr val="4EE257"/>
              </a:solidFill>
              <a:latin typeface="Calibri"/>
              <a:ea typeface="Calibri"/>
              <a:cs typeface="Calibri"/>
            </a:defRPr>
          </a:pPr>
          <a:endParaRPr lang="it-IT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'CE Prod. - Val. Agg. - MOL'!$A$44</c:f>
              <c:strCache>
                <c:ptCount val="1"/>
                <c:pt idx="0">
                  <c:v>REDDITO NETTO D'ESERCIZIO</c:v>
                </c:pt>
              </c:strCache>
            </c:strRef>
          </c:tx>
          <c:spPr>
            <a:ln w="38100">
              <a:solidFill>
                <a:srgbClr val="99CC00"/>
              </a:solidFill>
              <a:prstDash val="solid"/>
            </a:ln>
          </c:spPr>
          <c:marker>
            <c:symbol val="diamond"/>
            <c:size val="9"/>
            <c:spPr>
              <a:gradFill rotWithShape="0">
                <a:gsLst>
                  <a:gs pos="0">
                    <a:srgbClr val="9CC746"/>
                  </a:gs>
                  <a:gs pos="20000">
                    <a:srgbClr val="9BC348"/>
                  </a:gs>
                  <a:gs pos="100000">
                    <a:srgbClr val="769535"/>
                  </a:gs>
                </a:gsLst>
                <a:lin ang="5400000"/>
              </a:gradFill>
              <a:ln>
                <a:solidFill>
                  <a:srgbClr val="99CC00"/>
                </a:solidFill>
                <a:prstDash val="solid"/>
              </a:ln>
              <a:effectLst>
                <a:outerShdw dist="35921" dir="2700000" algn="br">
                  <a:srgbClr val="000000"/>
                </a:outerShdw>
              </a:effectLst>
            </c:spPr>
          </c:marker>
          <c:cat>
            <c:numLit>
              <c:formatCode>General</c:formatCode>
              <c:ptCount val="3"/>
              <c:pt idx="0">
                <c:v>2008</c:v>
              </c:pt>
              <c:pt idx="1">
                <c:v>2009</c:v>
              </c:pt>
              <c:pt idx="2">
                <c:v>2010</c:v>
              </c:pt>
            </c:numLit>
          </c:cat>
          <c:val>
            <c:numRef>
              <c:f>('CE Prod. - Val. Agg. - MOL'!$B$44,'CE Prod. - Val. Agg. - MOL'!$D$44,'CE Prod. - Val. Agg. - MOL'!$F$44)</c:f>
              <c:numCache>
                <c:formatCode>#,##0</c:formatCode>
                <c:ptCount val="3"/>
                <c:pt idx="0">
                  <c:v>2751</c:v>
                </c:pt>
                <c:pt idx="1">
                  <c:v>4227</c:v>
                </c:pt>
                <c:pt idx="2">
                  <c:v>5950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8F2-6F42-AC7B-3A4A583C51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84244703"/>
        <c:axId val="1"/>
      </c:lineChart>
      <c:catAx>
        <c:axId val="198424470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txPr>
          <a:bodyPr rot="0" vert="horz"/>
          <a:lstStyle/>
          <a:p>
            <a:pPr>
              <a:defRPr sz="1050" b="1" i="0" u="none" strike="noStrike" baseline="0">
                <a:solidFill>
                  <a:srgbClr val="006411"/>
                </a:solidFill>
                <a:latin typeface="Calibri"/>
                <a:ea typeface="Calibri"/>
                <a:cs typeface="Calibri"/>
              </a:defRPr>
            </a:pPr>
            <a:endParaRPr lang="it-IT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808080"/>
              </a:solidFill>
              <a:prstDash val="solid"/>
            </a:ln>
          </c:spPr>
        </c:majorGridlines>
        <c:numFmt formatCode="#,##0" sourceLinked="1"/>
        <c:majorTickMark val="out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it-IT"/>
          </a:p>
        </c:txPr>
        <c:crossAx val="1984244703"/>
        <c:crosses val="autoZero"/>
        <c:crossBetween val="between"/>
      </c:valAx>
      <c:spPr>
        <a:solidFill>
          <a:srgbClr val="3F3F3F"/>
        </a:solidFill>
        <a:ln w="25400">
          <a:noFill/>
        </a:ln>
      </c:spPr>
    </c:plotArea>
    <c:legend>
      <c:legendPos val="r"/>
      <c:overlay val="0"/>
      <c:spPr>
        <a:noFill/>
        <a:ln w="25400">
          <a:noFill/>
        </a:ln>
      </c:spPr>
      <c:txPr>
        <a:bodyPr/>
        <a:lstStyle/>
        <a:p>
          <a:pPr>
            <a:defRPr sz="59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it-IT"/>
        </a:p>
      </c:txPr>
    </c:legend>
    <c:plotVisOnly val="1"/>
    <c:dispBlanksAs val="gap"/>
    <c:showDLblsOverMax val="0"/>
  </c:chart>
  <c:spPr>
    <a:solidFill>
      <a:srgbClr val="262626"/>
    </a:solidFill>
    <a:ln w="3175">
      <a:solidFill>
        <a:srgbClr val="80808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it-IT"/>
    </a:p>
  </c:txPr>
  <c:printSettings>
    <c:headerFooter alignWithMargins="0"/>
    <c:pageMargins b="0.75000000000000511" l="0.70000000000000107" r="0.70000000000000107" t="0.75000000000000511" header="0.30000000000000004" footer="0.30000000000000004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79"/>
      <c:rotY val="20"/>
      <c:depthPercent val="100"/>
      <c:rAngAx val="1"/>
    </c:view3D>
    <c:floor>
      <c:thickness val="0"/>
      <c:spPr>
        <a:solidFill>
          <a:srgbClr val="3F3F3F"/>
        </a:solidFill>
        <a:ln w="9525">
          <a:noFill/>
        </a:ln>
      </c:spPr>
    </c:floor>
    <c:sideWall>
      <c:thickness val="0"/>
      <c:spPr>
        <a:solidFill>
          <a:srgbClr val="3F3F3F"/>
        </a:solidFill>
        <a:ln w="25400">
          <a:noFill/>
        </a:ln>
      </c:spPr>
    </c:sideWall>
    <c:backWall>
      <c:thickness val="0"/>
      <c:spPr>
        <a:solidFill>
          <a:srgbClr val="3F3F3F"/>
        </a:solidFill>
        <a:ln w="25400">
          <a:noFill/>
        </a:ln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'CE Prod. - Val. Agg. - MOL'!$A$17</c:f>
              <c:strCache>
                <c:ptCount val="1"/>
                <c:pt idx="0">
                  <c:v>VALORE AGGIUNTO LORDO</c:v>
                </c:pt>
              </c:strCache>
            </c:strRef>
          </c:tx>
          <c:spPr>
            <a:gradFill rotWithShape="0">
              <a:gsLst>
                <a:gs pos="0">
                  <a:srgbClr val="3A7CCB"/>
                </a:gs>
                <a:gs pos="20000">
                  <a:srgbClr val="3C7BC7"/>
                </a:gs>
                <a:gs pos="100000">
                  <a:srgbClr val="2C5D98"/>
                </a:gs>
              </a:gsLst>
              <a:lin ang="5400000"/>
            </a:gradFill>
            <a:ln w="25400">
              <a:noFill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numLit>
              <c:formatCode>General</c:formatCode>
              <c:ptCount val="3"/>
              <c:pt idx="0">
                <c:v>2008</c:v>
              </c:pt>
              <c:pt idx="1">
                <c:v>2009</c:v>
              </c:pt>
              <c:pt idx="2">
                <c:v>2010</c:v>
              </c:pt>
            </c:numLit>
          </c:cat>
          <c:val>
            <c:numRef>
              <c:f>('CE Prod. - Val. Agg. - MOL'!$B$17,'CE Prod. - Val. Agg. - MOL'!$D$17)</c:f>
              <c:numCache>
                <c:formatCode>#,##0</c:formatCode>
                <c:ptCount val="2"/>
                <c:pt idx="0">
                  <c:v>58759</c:v>
                </c:pt>
                <c:pt idx="1">
                  <c:v>74862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0A0-5041-BD6B-192974C6DD80}"/>
            </c:ext>
          </c:extLst>
        </c:ser>
        <c:ser>
          <c:idx val="1"/>
          <c:order val="1"/>
          <c:tx>
            <c:strRef>
              <c:f>'CE Prod. - Val. Agg. - MOL'!$A$24</c:f>
              <c:strCache>
                <c:ptCount val="1"/>
                <c:pt idx="0">
                  <c:v>MARGINE OPERATIVO LORDO</c:v>
                </c:pt>
              </c:strCache>
            </c:strRef>
          </c:tx>
          <c:spPr>
            <a:gradFill rotWithShape="0">
              <a:gsLst>
                <a:gs pos="0">
                  <a:srgbClr val="CE3B37"/>
                </a:gs>
                <a:gs pos="20000">
                  <a:srgbClr val="CB3D3A"/>
                </a:gs>
                <a:gs pos="100000">
                  <a:srgbClr val="9B2D2A"/>
                </a:gs>
              </a:gsLst>
              <a:lin ang="5400000"/>
            </a:gradFill>
            <a:ln w="25400">
              <a:noFill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numLit>
              <c:formatCode>General</c:formatCode>
              <c:ptCount val="3"/>
              <c:pt idx="0">
                <c:v>2008</c:v>
              </c:pt>
              <c:pt idx="1">
                <c:v>2009</c:v>
              </c:pt>
              <c:pt idx="2">
                <c:v>2010</c:v>
              </c:pt>
            </c:numLit>
          </c:cat>
          <c:val>
            <c:numRef>
              <c:f>('CE Prod. - Val. Agg. - MOL'!$B$24,'CE Prod. - Val. Agg. - MOL'!$D$24,'CE Prod. - Val. Agg. - MOL'!$F$24)</c:f>
              <c:numCache>
                <c:formatCode>#,##0</c:formatCode>
                <c:ptCount val="3"/>
                <c:pt idx="0">
                  <c:v>15136</c:v>
                </c:pt>
                <c:pt idx="1">
                  <c:v>19334</c:v>
                </c:pt>
                <c:pt idx="2">
                  <c:v>21304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0A0-5041-BD6B-192974C6DD80}"/>
            </c:ext>
          </c:extLst>
        </c:ser>
        <c:ser>
          <c:idx val="2"/>
          <c:order val="2"/>
          <c:tx>
            <c:strRef>
              <c:f>'CE Prod. - Val. Agg. - MOL'!$A$30</c:f>
              <c:strCache>
                <c:ptCount val="1"/>
                <c:pt idx="0">
                  <c:v>RISULTATO OPERATIVO</c:v>
                </c:pt>
              </c:strCache>
            </c:strRef>
          </c:tx>
          <c:spPr>
            <a:gradFill rotWithShape="0">
              <a:gsLst>
                <a:gs pos="0">
                  <a:srgbClr val="9CC746"/>
                </a:gs>
                <a:gs pos="20000">
                  <a:srgbClr val="9BC348"/>
                </a:gs>
                <a:gs pos="100000">
                  <a:srgbClr val="769535"/>
                </a:gs>
              </a:gsLst>
              <a:lin ang="5400000"/>
            </a:gradFill>
            <a:ln w="25400">
              <a:noFill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numLit>
              <c:formatCode>General</c:formatCode>
              <c:ptCount val="3"/>
              <c:pt idx="0">
                <c:v>2008</c:v>
              </c:pt>
              <c:pt idx="1">
                <c:v>2009</c:v>
              </c:pt>
              <c:pt idx="2">
                <c:v>2010</c:v>
              </c:pt>
            </c:numLit>
          </c:cat>
          <c:val>
            <c:numRef>
              <c:f>('CE Prod. - Val. Agg. - MOL'!$B$30,'CE Prod. - Val. Agg. - MOL'!$D$30,'CE Prod. - Val. Agg. - MOL'!$F$30)</c:f>
              <c:numCache>
                <c:formatCode>#,##0</c:formatCode>
                <c:ptCount val="3"/>
                <c:pt idx="0">
                  <c:v>9760</c:v>
                </c:pt>
                <c:pt idx="1">
                  <c:v>12487</c:v>
                </c:pt>
                <c:pt idx="2">
                  <c:v>13275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0A0-5041-BD6B-192974C6DD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984372415"/>
        <c:axId val="1"/>
        <c:axId val="0"/>
      </c:bar3DChart>
      <c:catAx>
        <c:axId val="198437241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txPr>
          <a:bodyPr rot="0" vert="horz"/>
          <a:lstStyle/>
          <a:p>
            <a:pPr>
              <a:defRPr sz="105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it-IT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808080"/>
              </a:solidFill>
              <a:prstDash val="solid"/>
            </a:ln>
          </c:spPr>
        </c:majorGridlines>
        <c:numFmt formatCode="#,##0" sourceLinked="1"/>
        <c:majorTickMark val="out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it-IT"/>
          </a:p>
        </c:txPr>
        <c:crossAx val="1984372415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spPr>
        <a:noFill/>
        <a:ln w="25400">
          <a:noFill/>
        </a:ln>
      </c:spPr>
      <c:txPr>
        <a:bodyPr/>
        <a:lstStyle/>
        <a:p>
          <a:pPr>
            <a:defRPr sz="59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it-IT"/>
        </a:p>
      </c:txPr>
    </c:legend>
    <c:plotVisOnly val="1"/>
    <c:dispBlanksAs val="gap"/>
    <c:showDLblsOverMax val="0"/>
  </c:chart>
  <c:spPr>
    <a:solidFill>
      <a:srgbClr val="000000"/>
    </a:solidFill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it-IT"/>
    </a:p>
  </c:txPr>
  <c:printSettings>
    <c:headerFooter alignWithMargins="0"/>
    <c:pageMargins b="0.75000000000000511" l="0.70000000000000107" r="0.70000000000000107" t="0.75000000000000511" header="0.30000000000000004" footer="0.30000000000000004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172"/>
      <c:rotY val="170"/>
      <c:depthPercent val="100"/>
      <c:rAngAx val="0"/>
    </c:view3D>
    <c:floor>
      <c:thickness val="0"/>
      <c:spPr>
        <a:noFill/>
        <a:ln w="3175">
          <a:solidFill>
            <a:srgbClr val="808080"/>
          </a:solidFill>
          <a:prstDash val="solid"/>
        </a:ln>
      </c:spPr>
    </c:floor>
    <c:sideWall>
      <c:thickness val="0"/>
      <c:spPr>
        <a:noFill/>
        <a:ln w="25400">
          <a:noFill/>
        </a:ln>
      </c:spPr>
    </c:sideWall>
    <c:backWall>
      <c:thickness val="0"/>
      <c:spPr>
        <a:noFill/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2.8814669286181996E-2"/>
          <c:y val="3.6371881477843405E-2"/>
          <c:w val="0.59025664031681702"/>
          <c:h val="0.85846018599439289"/>
        </c:manualLayout>
      </c:layout>
      <c:bar3DChart>
        <c:barDir val="col"/>
        <c:grouping val="standard"/>
        <c:varyColors val="0"/>
        <c:ser>
          <c:idx val="0"/>
          <c:order val="0"/>
          <c:tx>
            <c:strRef>
              <c:f>'CE Prod. - Val. Agg. - MOL'!$A$10</c:f>
              <c:strCache>
                <c:ptCount val="1"/>
                <c:pt idx="0">
                  <c:v>VALORE DELLA PRODUZIONE REALIZZATA</c:v>
                </c:pt>
              </c:strCache>
            </c:strRef>
          </c:tx>
          <c:spPr>
            <a:solidFill>
              <a:srgbClr val="4572A7"/>
            </a:solidFill>
            <a:ln w="25400">
              <a:noFill/>
            </a:ln>
          </c:spPr>
          <c:invertIfNegative val="0"/>
          <c:val>
            <c:numRef>
              <c:f>('CE Prod. - Val. Agg. - MOL'!$B$10,'CE Prod. - Val. Agg. - MOL'!$D$10,'CE Prod. - Val. Agg. - MOL'!$F$10)</c:f>
              <c:numCache>
                <c:formatCode>#,##0</c:formatCode>
                <c:ptCount val="3"/>
                <c:pt idx="0">
                  <c:v>126019</c:v>
                </c:pt>
                <c:pt idx="1">
                  <c:v>159379</c:v>
                </c:pt>
                <c:pt idx="2">
                  <c:v>192154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36A-554C-B20B-AA67214CB099}"/>
            </c:ext>
          </c:extLst>
        </c:ser>
        <c:ser>
          <c:idx val="1"/>
          <c:order val="1"/>
          <c:tx>
            <c:strRef>
              <c:f>'CE Prod. - Val. Agg. - MOL'!$A$17</c:f>
              <c:strCache>
                <c:ptCount val="1"/>
                <c:pt idx="0">
                  <c:v>VALORE AGGIUNTO LORDO</c:v>
                </c:pt>
              </c:strCache>
            </c:strRef>
          </c:tx>
          <c:spPr>
            <a:solidFill>
              <a:srgbClr val="AA4643"/>
            </a:solidFill>
            <a:ln w="25400">
              <a:noFill/>
            </a:ln>
          </c:spPr>
          <c:invertIfNegative val="0"/>
          <c:val>
            <c:numRef>
              <c:f>('CE Prod. - Val. Agg. - MOL'!$B$17,'CE Prod. - Val. Agg. - MOL'!$D$17,'CE Prod. - Val. Agg. - MOL'!$F$17)</c:f>
              <c:numCache>
                <c:formatCode>#,##0</c:formatCode>
                <c:ptCount val="3"/>
                <c:pt idx="0">
                  <c:v>58759</c:v>
                </c:pt>
                <c:pt idx="1">
                  <c:v>74862</c:v>
                </c:pt>
                <c:pt idx="2">
                  <c:v>90411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36A-554C-B20B-AA67214CB099}"/>
            </c:ext>
          </c:extLst>
        </c:ser>
        <c:ser>
          <c:idx val="2"/>
          <c:order val="2"/>
          <c:tx>
            <c:strRef>
              <c:f>'CE Prod. - Val. Agg. - MOL'!$A$24</c:f>
              <c:strCache>
                <c:ptCount val="1"/>
                <c:pt idx="0">
                  <c:v>MARGINE OPERATIVO LORDO</c:v>
                </c:pt>
              </c:strCache>
            </c:strRef>
          </c:tx>
          <c:spPr>
            <a:solidFill>
              <a:srgbClr val="89A54E"/>
            </a:solidFill>
            <a:ln w="25400">
              <a:noFill/>
            </a:ln>
          </c:spPr>
          <c:invertIfNegative val="0"/>
          <c:val>
            <c:numRef>
              <c:f>('CE Prod. - Val. Agg. - MOL'!$B$24,'CE Prod. - Val. Agg. - MOL'!$D$24,'CE Prod. - Val. Agg. - MOL'!$F$24)</c:f>
              <c:numCache>
                <c:formatCode>#,##0</c:formatCode>
                <c:ptCount val="3"/>
                <c:pt idx="0">
                  <c:v>15136</c:v>
                </c:pt>
                <c:pt idx="1">
                  <c:v>19334</c:v>
                </c:pt>
                <c:pt idx="2">
                  <c:v>21304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36A-554C-B20B-AA67214CB099}"/>
            </c:ext>
          </c:extLst>
        </c:ser>
        <c:ser>
          <c:idx val="3"/>
          <c:order val="3"/>
          <c:tx>
            <c:strRef>
              <c:f>'CE Prod. - Val. Agg. - MOL'!$A$30</c:f>
              <c:strCache>
                <c:ptCount val="1"/>
                <c:pt idx="0">
                  <c:v>RISULTATO OPERATIVO</c:v>
                </c:pt>
              </c:strCache>
            </c:strRef>
          </c:tx>
          <c:spPr>
            <a:solidFill>
              <a:srgbClr val="71588F"/>
            </a:solidFill>
            <a:ln w="25400">
              <a:noFill/>
            </a:ln>
          </c:spPr>
          <c:invertIfNegative val="0"/>
          <c:val>
            <c:numRef>
              <c:f>('CE Prod. - Val. Agg. - MOL'!$B$30,'CE Prod. - Val. Agg. - MOL'!$D$30,'CE Prod. - Val. Agg. - MOL'!$F$30)</c:f>
              <c:numCache>
                <c:formatCode>#,##0</c:formatCode>
                <c:ptCount val="3"/>
                <c:pt idx="0">
                  <c:v>9760</c:v>
                </c:pt>
                <c:pt idx="1">
                  <c:v>12487</c:v>
                </c:pt>
                <c:pt idx="2">
                  <c:v>13275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36A-554C-B20B-AA67214CB099}"/>
            </c:ext>
          </c:extLst>
        </c:ser>
        <c:ser>
          <c:idx val="4"/>
          <c:order val="4"/>
          <c:tx>
            <c:strRef>
              <c:f>'CE Prod. - Val. Agg. - MOL'!$A$36</c:f>
              <c:strCache>
                <c:ptCount val="1"/>
                <c:pt idx="0">
                  <c:v>Reddito Ordinario Al Lordo Delle Imposte</c:v>
                </c:pt>
              </c:strCache>
            </c:strRef>
          </c:tx>
          <c:spPr>
            <a:solidFill>
              <a:srgbClr val="4198AF"/>
            </a:solidFill>
            <a:ln w="25400">
              <a:noFill/>
            </a:ln>
          </c:spPr>
          <c:invertIfNegative val="0"/>
          <c:val>
            <c:numRef>
              <c:f>('CE Prod. - Val. Agg. - MOL'!$B$36,'CE Prod. - Val. Agg. - MOL'!$D$36,'CE Prod. - Val. Agg. - MOL'!$F$36)</c:f>
              <c:numCache>
                <c:formatCode>#,##0</c:formatCode>
                <c:ptCount val="3"/>
                <c:pt idx="0">
                  <c:v>6904</c:v>
                </c:pt>
                <c:pt idx="1">
                  <c:v>11031</c:v>
                </c:pt>
                <c:pt idx="2">
                  <c:v>11127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36A-554C-B20B-AA67214CB099}"/>
            </c:ext>
          </c:extLst>
        </c:ser>
        <c:ser>
          <c:idx val="5"/>
          <c:order val="5"/>
          <c:tx>
            <c:strRef>
              <c:f>'CE Prod. - Val. Agg. - MOL'!$A$38</c:f>
              <c:strCache>
                <c:ptCount val="1"/>
                <c:pt idx="0">
                  <c:v>Reddito Netto</c:v>
                </c:pt>
              </c:strCache>
            </c:strRef>
          </c:tx>
          <c:spPr>
            <a:solidFill>
              <a:srgbClr val="DB843D"/>
            </a:solidFill>
            <a:ln w="25400">
              <a:noFill/>
            </a:ln>
          </c:spPr>
          <c:invertIfNegative val="0"/>
          <c:val>
            <c:numRef>
              <c:f>('CE Prod. - Val. Agg. - MOL'!$B$38,'CE Prod. - Val. Agg. - MOL'!$D$38,'CE Prod. - Val. Agg. - MOL'!$F$38)</c:f>
              <c:numCache>
                <c:formatCode>#,##0</c:formatCode>
                <c:ptCount val="3"/>
                <c:pt idx="0">
                  <c:v>3549</c:v>
                </c:pt>
                <c:pt idx="1">
                  <c:v>5327</c:v>
                </c:pt>
                <c:pt idx="2">
                  <c:v>7950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536A-554C-B20B-AA67214CB099}"/>
            </c:ext>
          </c:extLst>
        </c:ser>
        <c:ser>
          <c:idx val="6"/>
          <c:order val="6"/>
          <c:tx>
            <c:strRef>
              <c:f>'CE Prod. - Val. Agg. - MOL'!$A$44</c:f>
              <c:strCache>
                <c:ptCount val="1"/>
                <c:pt idx="0">
                  <c:v>REDDITO NETTO D'ESERCIZIO</c:v>
                </c:pt>
              </c:strCache>
            </c:strRef>
          </c:tx>
          <c:spPr>
            <a:solidFill>
              <a:srgbClr val="93A9CF"/>
            </a:solidFill>
            <a:ln w="25400">
              <a:noFill/>
            </a:ln>
          </c:spPr>
          <c:invertIfNegative val="0"/>
          <c:val>
            <c:numRef>
              <c:f>('CE Prod. - Val. Agg. - MOL'!$B$44,'CE Prod. - Val. Agg. - MOL'!$D$44,'CE Prod. - Val. Agg. - MOL'!$F$44)</c:f>
              <c:numCache>
                <c:formatCode>#,##0</c:formatCode>
                <c:ptCount val="3"/>
                <c:pt idx="0">
                  <c:v>2751</c:v>
                </c:pt>
                <c:pt idx="1">
                  <c:v>4227</c:v>
                </c:pt>
                <c:pt idx="2">
                  <c:v>5950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36A-554C-B20B-AA67214CB0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984916223"/>
        <c:axId val="1"/>
        <c:axId val="2"/>
      </c:bar3DChart>
      <c:catAx>
        <c:axId val="1984916223"/>
        <c:scaling>
          <c:orientation val="minMax"/>
        </c:scaling>
        <c:delete val="1"/>
        <c:axPos val="b"/>
        <c:majorTickMark val="out"/>
        <c:minorTickMark val="none"/>
        <c:tickLblPos val="nextTo"/>
        <c:crossAx val="1"/>
        <c:crosses val="autoZero"/>
        <c:auto val="1"/>
        <c:lblAlgn val="ctr"/>
        <c:lblOffset val="100"/>
        <c:noMultiLvlLbl val="1"/>
      </c:catAx>
      <c:valAx>
        <c:axId val="1"/>
        <c:scaling>
          <c:orientation val="minMax"/>
        </c:scaling>
        <c:delete val="0"/>
        <c:axPos val="r"/>
        <c:majorGridlines>
          <c:spPr>
            <a:ln w="3175">
              <a:solidFill>
                <a:srgbClr val="808080"/>
              </a:solidFill>
              <a:prstDash val="solid"/>
            </a:ln>
          </c:spPr>
        </c:majorGridlines>
        <c:numFmt formatCode="#,##0" sourceLinked="1"/>
        <c:majorTickMark val="out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it-IT"/>
          </a:p>
        </c:txPr>
        <c:crossAx val="1984916223"/>
        <c:crosses val="min"/>
        <c:crossBetween val="between"/>
      </c:valAx>
      <c:serAx>
        <c:axId val="2"/>
        <c:scaling>
          <c:orientation val="minMax"/>
        </c:scaling>
        <c:delete val="1"/>
        <c:axPos val="b"/>
        <c:majorTickMark val="out"/>
        <c:minorTickMark val="none"/>
        <c:tickLblPos val="nextTo"/>
        <c:crossAx val="1"/>
        <c:crosses val="autoZero"/>
      </c:serAx>
      <c:spPr>
        <a:noFill/>
        <a:ln w="25400">
          <a:noFill/>
        </a:ln>
      </c:spPr>
    </c:plotArea>
    <c:legend>
      <c:legendPos val="r"/>
      <c:overlay val="0"/>
      <c:spPr>
        <a:noFill/>
        <a:ln w="25400">
          <a:noFill/>
        </a:ln>
      </c:spPr>
      <c:txPr>
        <a:bodyPr/>
        <a:lstStyle/>
        <a:p>
          <a:pPr>
            <a:defRPr sz="59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it-IT"/>
        </a:p>
      </c:txPr>
    </c:legend>
    <c:plotVisOnly val="1"/>
    <c:dispBlanksAs val="gap"/>
    <c:showDLblsOverMax val="0"/>
  </c:chart>
  <c:spPr>
    <a:solidFill>
      <a:srgbClr val="E6B9B8"/>
    </a:solidFill>
    <a:ln w="3175">
      <a:solidFill>
        <a:srgbClr val="80808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it-IT"/>
    </a:p>
  </c:txPr>
  <c:printSettings>
    <c:headerFooter alignWithMargins="0"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it-IT"/>
              <a:t>Trend VAL e VAN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'CE Val.Prod.e Val.Agg'!$A$16</c:f>
              <c:strCache>
                <c:ptCount val="1"/>
                <c:pt idx="0">
                  <c:v>VALORE AGGIUNTO LORDO</c:v>
                </c:pt>
              </c:strCache>
            </c:strRef>
          </c:tx>
          <c:spPr>
            <a:ln w="38100">
              <a:solidFill>
                <a:srgbClr val="666699"/>
              </a:solidFill>
              <a:prstDash val="solid"/>
            </a:ln>
          </c:spPr>
          <c:marker>
            <c:symbol val="none"/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it-IT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('CE Val.Prod.e Val.Agg'!$B$16,'CE Val.Prod.e Val.Agg'!$D$16,'CE Val.Prod.e Val.Agg'!$F$16)</c:f>
              <c:numCache>
                <c:formatCode>#,##0</c:formatCode>
                <c:ptCount val="3"/>
                <c:pt idx="0">
                  <c:v>59149</c:v>
                </c:pt>
                <c:pt idx="1">
                  <c:v>75894</c:v>
                </c:pt>
                <c:pt idx="2">
                  <c:v>91142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D30-5C43-96EF-174A593ACB24}"/>
            </c:ext>
          </c:extLst>
        </c:ser>
        <c:ser>
          <c:idx val="1"/>
          <c:order val="1"/>
          <c:tx>
            <c:strRef>
              <c:f>'CE Val.Prod.e Val.Agg'!$A$22</c:f>
              <c:strCache>
                <c:ptCount val="1"/>
                <c:pt idx="0">
                  <c:v>VALORE AGGIUNTO NETTO</c:v>
                </c:pt>
              </c:strCache>
            </c:strRef>
          </c:tx>
          <c:spPr>
            <a:ln w="38100">
              <a:solidFill>
                <a:srgbClr val="DD2D32"/>
              </a:solidFill>
              <a:prstDash val="solid"/>
            </a:ln>
          </c:spPr>
          <c:marker>
            <c:symbol val="none"/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it-IT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('CE Val.Prod.e Val.Agg'!$B$22,'CE Val.Prod.e Val.Agg'!$D$22,'CE Val.Prod.e Val.Agg'!$F$22)</c:f>
              <c:numCache>
                <c:formatCode>#,##0</c:formatCode>
                <c:ptCount val="3"/>
                <c:pt idx="0">
                  <c:v>53773</c:v>
                </c:pt>
                <c:pt idx="1">
                  <c:v>69047</c:v>
                </c:pt>
                <c:pt idx="2">
                  <c:v>83113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D30-5C43-96EF-174A593ACB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84601903"/>
        <c:axId val="1"/>
      </c:lineChart>
      <c:catAx>
        <c:axId val="19846019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txPr>
          <a:bodyPr rot="0" vert="horz"/>
          <a:lstStyle/>
          <a:p>
            <a:pPr>
              <a:defRPr sz="105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it-IT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in val="40000"/>
        </c:scaling>
        <c:delete val="0"/>
        <c:axPos val="l"/>
        <c:majorGridlines>
          <c:spPr>
            <a:ln w="3175">
              <a:solidFill>
                <a:srgbClr val="808080"/>
              </a:solidFill>
              <a:prstDash val="solid"/>
            </a:ln>
          </c:spPr>
        </c:majorGridlines>
        <c:numFmt formatCode="#,##0" sourceLinked="1"/>
        <c:majorTickMark val="none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it-IT"/>
          </a:p>
        </c:txPr>
        <c:crossAx val="1984601903"/>
        <c:crosses val="autoZero"/>
        <c:crossBetween val="between"/>
      </c:valAx>
      <c:spPr>
        <a:solidFill>
          <a:srgbClr val="FFFFFF"/>
        </a:solidFill>
        <a:ln w="25400">
          <a:noFill/>
        </a:ln>
      </c:spPr>
    </c:plotArea>
    <c:legend>
      <c:legendPos val="r"/>
      <c:overlay val="0"/>
      <c:spPr>
        <a:noFill/>
        <a:ln w="25400">
          <a:noFill/>
        </a:ln>
      </c:spPr>
      <c:txPr>
        <a:bodyPr/>
        <a:lstStyle/>
        <a:p>
          <a:pPr>
            <a:defRPr sz="59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it-IT"/>
        </a:p>
      </c:txPr>
    </c:legend>
    <c:plotVisOnly val="1"/>
    <c:dispBlanksAs val="gap"/>
    <c:showDLblsOverMax val="0"/>
  </c:chart>
  <c:spPr>
    <a:gradFill rotWithShape="0">
      <a:gsLst>
        <a:gs pos="0">
          <a:srgbClr val="03D4A8"/>
        </a:gs>
        <a:gs pos="25000">
          <a:srgbClr val="21D6E0"/>
        </a:gs>
        <a:gs pos="75000">
          <a:srgbClr val="0087E6"/>
        </a:gs>
        <a:gs pos="100000">
          <a:srgbClr val="005CBF"/>
        </a:gs>
      </a:gsLst>
      <a:lin ang="5400000"/>
    </a:gradFill>
    <a:ln w="3175">
      <a:solidFill>
        <a:srgbClr val="80808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it-IT"/>
    </a:p>
  </c:txPr>
  <c:printSettings>
    <c:headerFooter alignWithMargins="0"/>
    <c:pageMargins b="0.75000000000000511" l="0.70000000000000107" r="0.70000000000000107" t="0.75000000000000511" header="0.30000000000000004" footer="0.30000000000000004"/>
    <c:pageSetup orientation="portrait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653753026634383"/>
          <c:y val="6.3106796116504854E-2"/>
          <c:w val="0.51089588377723971"/>
          <c:h val="0.81067961165048541"/>
        </c:manualLayout>
      </c:layout>
      <c:lineChart>
        <c:grouping val="standard"/>
        <c:varyColors val="0"/>
        <c:ser>
          <c:idx val="0"/>
          <c:order val="0"/>
          <c:tx>
            <c:strRef>
              <c:f>'CE Val.Prod.e Val.Agg'!$A$22</c:f>
              <c:strCache>
                <c:ptCount val="1"/>
                <c:pt idx="0">
                  <c:v>VALORE AGGIUNTO NETTO</c:v>
                </c:pt>
              </c:strCache>
            </c:strRef>
          </c:tx>
          <c:spPr>
            <a:ln w="25400">
              <a:solidFill>
                <a:srgbClr val="666699"/>
              </a:solidFill>
              <a:prstDash val="solid"/>
            </a:ln>
          </c:spPr>
          <c:marker>
            <c:symbol val="diamond"/>
            <c:size val="7"/>
            <c:spPr>
              <a:solidFill>
                <a:srgbClr val="4F81BD"/>
              </a:solidFill>
              <a:ln>
                <a:solidFill>
                  <a:srgbClr val="666699"/>
                </a:solidFill>
                <a:prstDash val="solid"/>
              </a:ln>
            </c:spPr>
          </c:marker>
          <c:cat>
            <c:numLit>
              <c:formatCode>General</c:formatCode>
              <c:ptCount val="3"/>
              <c:pt idx="0">
                <c:v>2008</c:v>
              </c:pt>
              <c:pt idx="1">
                <c:v>2009</c:v>
              </c:pt>
              <c:pt idx="2">
                <c:v>2010</c:v>
              </c:pt>
            </c:numLit>
          </c:cat>
          <c:val>
            <c:numRef>
              <c:f>('CE Val.Prod.e Val.Agg'!$B$22,'CE Val.Prod.e Val.Agg'!$D$22,'CE Val.Prod.e Val.Agg'!$F$22)</c:f>
              <c:numCache>
                <c:formatCode>#,##0</c:formatCode>
                <c:ptCount val="3"/>
                <c:pt idx="0">
                  <c:v>53773</c:v>
                </c:pt>
                <c:pt idx="1">
                  <c:v>69047</c:v>
                </c:pt>
                <c:pt idx="2">
                  <c:v>83113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F4E-6C48-BFCB-B1F2079A1896}"/>
            </c:ext>
          </c:extLst>
        </c:ser>
        <c:ser>
          <c:idx val="1"/>
          <c:order val="1"/>
          <c:tx>
            <c:strRef>
              <c:f>'CE Val.Prod.e Val.Agg'!$A$23</c:f>
              <c:strCache>
                <c:ptCount val="1"/>
                <c:pt idx="0">
                  <c:v>Remunerazione del lavoro</c:v>
                </c:pt>
              </c:strCache>
            </c:strRef>
          </c:tx>
          <c:spPr>
            <a:ln w="25400">
              <a:solidFill>
                <a:srgbClr val="DD2D32"/>
              </a:solidFill>
              <a:prstDash val="solid"/>
            </a:ln>
          </c:spPr>
          <c:marker>
            <c:symbol val="square"/>
            <c:size val="7"/>
            <c:spPr>
              <a:solidFill>
                <a:srgbClr val="C0504D"/>
              </a:solidFill>
              <a:ln>
                <a:solidFill>
                  <a:srgbClr val="DD2D32"/>
                </a:solidFill>
                <a:prstDash val="solid"/>
              </a:ln>
            </c:spPr>
          </c:marker>
          <c:cat>
            <c:numLit>
              <c:formatCode>General</c:formatCode>
              <c:ptCount val="3"/>
              <c:pt idx="0">
                <c:v>2008</c:v>
              </c:pt>
              <c:pt idx="1">
                <c:v>2009</c:v>
              </c:pt>
              <c:pt idx="2">
                <c:v>2010</c:v>
              </c:pt>
            </c:numLit>
          </c:cat>
          <c:val>
            <c:numRef>
              <c:f>('CE Val.Prod.e Val.Agg'!$B$23,'CE Val.Prod.e Val.Agg'!$D$23,'CE Val.Prod.e Val.Agg'!$F$23)</c:f>
              <c:numCache>
                <c:formatCode>#,##0</c:formatCode>
                <c:ptCount val="3"/>
                <c:pt idx="0">
                  <c:v>43623</c:v>
                </c:pt>
                <c:pt idx="1">
                  <c:v>55528</c:v>
                </c:pt>
                <c:pt idx="2">
                  <c:v>69107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F4E-6C48-BFCB-B1F2079A1896}"/>
            </c:ext>
          </c:extLst>
        </c:ser>
        <c:ser>
          <c:idx val="2"/>
          <c:order val="2"/>
          <c:tx>
            <c:strRef>
              <c:f>'CE Val.Prod.e Val.Agg'!$A$29</c:f>
              <c:strCache>
                <c:ptCount val="1"/>
                <c:pt idx="0">
                  <c:v>Remunerazione del capitale</c:v>
                </c:pt>
              </c:strCache>
            </c:strRef>
          </c:tx>
          <c:spPr>
            <a:ln w="25400">
              <a:solidFill>
                <a:srgbClr val="99CC00"/>
              </a:solidFill>
              <a:prstDash val="solid"/>
            </a:ln>
          </c:spPr>
          <c:marker>
            <c:symbol val="triangle"/>
            <c:size val="7"/>
            <c:spPr>
              <a:solidFill>
                <a:srgbClr val="9BBB59"/>
              </a:solidFill>
              <a:ln>
                <a:solidFill>
                  <a:srgbClr val="99CC00"/>
                </a:solidFill>
                <a:prstDash val="solid"/>
              </a:ln>
            </c:spPr>
          </c:marker>
          <c:cat>
            <c:numLit>
              <c:formatCode>General</c:formatCode>
              <c:ptCount val="3"/>
              <c:pt idx="0">
                <c:v>2008</c:v>
              </c:pt>
              <c:pt idx="1">
                <c:v>2009</c:v>
              </c:pt>
              <c:pt idx="2">
                <c:v>2010</c:v>
              </c:pt>
            </c:numLit>
          </c:cat>
          <c:val>
            <c:numRef>
              <c:f>('CE Val.Prod.e Val.Agg'!$B$29,'CE Val.Prod.e Val.Agg'!$D$29,'CE Val.Prod.e Val.Agg'!$F$29)</c:f>
              <c:numCache>
                <c:formatCode>#,##0</c:formatCode>
                <c:ptCount val="3"/>
                <c:pt idx="0">
                  <c:v>3246</c:v>
                </c:pt>
                <c:pt idx="1">
                  <c:v>2488</c:v>
                </c:pt>
                <c:pt idx="2">
                  <c:v>2879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F4E-6C48-BFCB-B1F2079A1896}"/>
            </c:ext>
          </c:extLst>
        </c:ser>
        <c:ser>
          <c:idx val="3"/>
          <c:order val="3"/>
          <c:tx>
            <c:strRef>
              <c:f>'CE Val.Prod.e Val.Agg'!$A$32</c:f>
              <c:strCache>
                <c:ptCount val="1"/>
                <c:pt idx="0">
                  <c:v>Remunerazione dello stato</c:v>
                </c:pt>
              </c:strCache>
            </c:strRef>
          </c:tx>
          <c:spPr>
            <a:ln w="25400">
              <a:solidFill>
                <a:srgbClr val="666699"/>
              </a:solidFill>
              <a:prstDash val="solid"/>
            </a:ln>
          </c:spPr>
          <c:marker>
            <c:symbol val="x"/>
            <c:size val="7"/>
            <c:spPr>
              <a:solidFill>
                <a:srgbClr val="8064A2"/>
              </a:solidFill>
              <a:ln>
                <a:solidFill>
                  <a:srgbClr val="666699"/>
                </a:solidFill>
                <a:prstDash val="solid"/>
              </a:ln>
            </c:spPr>
          </c:marker>
          <c:cat>
            <c:numLit>
              <c:formatCode>General</c:formatCode>
              <c:ptCount val="3"/>
              <c:pt idx="0">
                <c:v>2008</c:v>
              </c:pt>
              <c:pt idx="1">
                <c:v>2009</c:v>
              </c:pt>
              <c:pt idx="2">
                <c:v>2010</c:v>
              </c:pt>
            </c:numLit>
          </c:cat>
          <c:val>
            <c:numRef>
              <c:f>('CE Val.Prod.e Val.Agg'!$B$32,'CE Val.Prod.e Val.Agg'!$D$32,'CE Val.Prod.e Val.Agg'!$F$32)</c:f>
              <c:numCache>
                <c:formatCode>#,##0</c:formatCode>
                <c:ptCount val="3"/>
                <c:pt idx="0">
                  <c:v>3355</c:v>
                </c:pt>
                <c:pt idx="1">
                  <c:v>5704</c:v>
                </c:pt>
                <c:pt idx="2">
                  <c:v>3177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F4E-6C48-BFCB-B1F2079A1896}"/>
            </c:ext>
          </c:extLst>
        </c:ser>
        <c:ser>
          <c:idx val="4"/>
          <c:order val="4"/>
          <c:tx>
            <c:strRef>
              <c:f>'CE Val.Prod.e Val.Agg'!$A$33</c:f>
              <c:strCache>
                <c:ptCount val="1"/>
                <c:pt idx="0">
                  <c:v>Remunerazione della funzione imprenditoriale</c:v>
                </c:pt>
              </c:strCache>
            </c:strRef>
          </c:tx>
          <c:spPr>
            <a:ln w="25400">
              <a:solidFill>
                <a:srgbClr val="33CCCC"/>
              </a:solidFill>
              <a:prstDash val="solid"/>
            </a:ln>
          </c:spPr>
          <c:marker>
            <c:symbol val="star"/>
            <c:size val="7"/>
            <c:spPr>
              <a:solidFill>
                <a:srgbClr val="4BACC6"/>
              </a:solidFill>
              <a:ln>
                <a:solidFill>
                  <a:srgbClr val="33CCCC"/>
                </a:solidFill>
                <a:prstDash val="solid"/>
              </a:ln>
            </c:spPr>
          </c:marker>
          <c:cat>
            <c:numLit>
              <c:formatCode>General</c:formatCode>
              <c:ptCount val="3"/>
              <c:pt idx="0">
                <c:v>2008</c:v>
              </c:pt>
              <c:pt idx="1">
                <c:v>2009</c:v>
              </c:pt>
              <c:pt idx="2">
                <c:v>2010</c:v>
              </c:pt>
            </c:numLit>
          </c:cat>
          <c:val>
            <c:numRef>
              <c:f>('CE Val.Prod.e Val.Agg'!$B$33,'CE Val.Prod.e Val.Agg'!$D$33,'CE Val.Prod.e Val.Agg'!$F$33)</c:f>
              <c:numCache>
                <c:formatCode>#,##0</c:formatCode>
                <c:ptCount val="3"/>
                <c:pt idx="0">
                  <c:v>3549</c:v>
                </c:pt>
                <c:pt idx="1">
                  <c:v>5327</c:v>
                </c:pt>
                <c:pt idx="2">
                  <c:v>7950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F4E-6C48-BFCB-B1F2079A18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84299183"/>
        <c:axId val="1"/>
      </c:lineChart>
      <c:catAx>
        <c:axId val="198429918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it-IT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808080"/>
              </a:solidFill>
              <a:prstDash val="solid"/>
            </a:ln>
          </c:spPr>
        </c:majorGridlines>
        <c:numFmt formatCode="#,##0" sourceLinked="1"/>
        <c:majorTickMark val="out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it-IT"/>
          </a:p>
        </c:txPr>
        <c:crossAx val="1984299183"/>
        <c:crosses val="autoZero"/>
        <c:crossBetween val="between"/>
      </c:valAx>
      <c:spPr>
        <a:solidFill>
          <a:srgbClr val="FFFFFF"/>
        </a:solidFill>
        <a:ln w="25400">
          <a:noFill/>
        </a:ln>
      </c:spPr>
    </c:plotArea>
    <c:legend>
      <c:legendPos val="r"/>
      <c:overlay val="0"/>
      <c:spPr>
        <a:noFill/>
        <a:ln w="25400">
          <a:noFill/>
        </a:ln>
      </c:spPr>
      <c:txPr>
        <a:bodyPr/>
        <a:lstStyle/>
        <a:p>
          <a:pPr>
            <a:defRPr sz="59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it-IT"/>
        </a:p>
      </c:txPr>
    </c:legend>
    <c:plotVisOnly val="1"/>
    <c:dispBlanksAs val="gap"/>
    <c:showDLblsOverMax val="0"/>
  </c:chart>
  <c:spPr>
    <a:gradFill rotWithShape="0">
      <a:gsLst>
        <a:gs pos="0">
          <a:srgbClr val="03D4A8"/>
        </a:gs>
        <a:gs pos="25000">
          <a:srgbClr val="21D6E0"/>
        </a:gs>
        <a:gs pos="75000">
          <a:srgbClr val="0087E6"/>
        </a:gs>
        <a:gs pos="100000">
          <a:srgbClr val="005CBF"/>
        </a:gs>
      </a:gsLst>
      <a:lin ang="5400000"/>
    </a:gradFill>
    <a:ln w="3175">
      <a:solidFill>
        <a:srgbClr val="80808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it-IT"/>
    </a:p>
  </c:txPr>
  <c:printSettings>
    <c:headerFooter alignWithMargins="0"/>
    <c:pageMargins b="0.75000000000000111" l="0.70000000000000107" r="0.70000000000000107" t="0.75000000000000111" header="0.30000000000000004" footer="0.30000000000000004"/>
    <c:pageSetup orientation="portrait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30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spPr>
            <a:solidFill>
              <a:srgbClr val="4F81BD"/>
            </a:solidFill>
            <a:ln w="25400">
              <a:noFill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38FA-7247-8451-B48931C958E3}"/>
              </c:ext>
            </c:extLst>
          </c:dPt>
          <c:dPt>
            <c:idx val="1"/>
            <c:bubble3D val="0"/>
            <c:spPr>
              <a:solidFill>
                <a:srgbClr val="C0504D"/>
              </a:solidFill>
              <a:ln w="25400">
                <a:noFill/>
              </a:ln>
            </c:spPr>
            <c:extLst>
              <c:ext xmlns:c16="http://schemas.microsoft.com/office/drawing/2014/chart" uri="{C3380CC4-5D6E-409C-BE32-E72D297353CC}">
                <c16:uniqueId val="{00000001-38FA-7247-8451-B48931C958E3}"/>
              </c:ext>
            </c:extLst>
          </c:dPt>
          <c:dPt>
            <c:idx val="2"/>
            <c:bubble3D val="0"/>
            <c:spPr>
              <a:solidFill>
                <a:srgbClr val="9BBB59"/>
              </a:solidFill>
              <a:ln w="25400">
                <a:noFill/>
              </a:ln>
            </c:spPr>
            <c:extLst>
              <c:ext xmlns:c16="http://schemas.microsoft.com/office/drawing/2014/chart" uri="{C3380CC4-5D6E-409C-BE32-E72D297353CC}">
                <c16:uniqueId val="{00000002-38FA-7247-8451-B48931C958E3}"/>
              </c:ext>
            </c:extLst>
          </c:dPt>
          <c:dPt>
            <c:idx val="3"/>
            <c:bubble3D val="0"/>
            <c:spPr>
              <a:solidFill>
                <a:srgbClr val="8064A2"/>
              </a:solidFill>
              <a:ln w="25400">
                <a:noFill/>
              </a:ln>
            </c:spPr>
            <c:extLst>
              <c:ext xmlns:c16="http://schemas.microsoft.com/office/drawing/2014/chart" uri="{C3380CC4-5D6E-409C-BE32-E72D297353CC}">
                <c16:uniqueId val="{00000003-38FA-7247-8451-B48931C958E3}"/>
              </c:ext>
            </c:extLst>
          </c:dPt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it-IT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('CE Val.Prod.e Val.Agg'!$A$23,'CE Val.Prod.e Val.Agg'!$A$29,'CE Val.Prod.e Val.Agg'!$A$32:$A$33)</c:f>
              <c:strCache>
                <c:ptCount val="4"/>
                <c:pt idx="0">
                  <c:v>Remunerazione del lavoro</c:v>
                </c:pt>
                <c:pt idx="1">
                  <c:v>Remunerazione del capitale</c:v>
                </c:pt>
                <c:pt idx="2">
                  <c:v>Remunerazione dello stato</c:v>
                </c:pt>
                <c:pt idx="3">
                  <c:v>Remunerazione della funzione imprenditoriale</c:v>
                </c:pt>
              </c:strCache>
            </c:strRef>
          </c:cat>
          <c:val>
            <c:numRef>
              <c:f>('CE Val.Prod.e Val.Agg'!$C$23,'CE Val.Prod.e Val.Agg'!$C$29,'CE Val.Prod.e Val.Agg'!$C$32:$C$33)</c:f>
              <c:numCache>
                <c:formatCode>0.00%</c:formatCode>
                <c:ptCount val="4"/>
                <c:pt idx="0">
                  <c:v>0.81124356089487293</c:v>
                </c:pt>
                <c:pt idx="1">
                  <c:v>6.0364867126624887E-2</c:v>
                </c:pt>
                <c:pt idx="2">
                  <c:v>6.2391906718985361E-2</c:v>
                </c:pt>
                <c:pt idx="3">
                  <c:v>6.5999665259516851E-2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8FA-7247-8451-B48931C958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overlay val="0"/>
      <c:spPr>
        <a:noFill/>
        <a:ln w="25400">
          <a:noFill/>
        </a:ln>
      </c:spPr>
      <c:txPr>
        <a:bodyPr/>
        <a:lstStyle/>
        <a:p>
          <a:pPr>
            <a:defRPr sz="59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it-IT"/>
        </a:p>
      </c:txPr>
    </c:legend>
    <c:plotVisOnly val="1"/>
    <c:dispBlanksAs val="zero"/>
    <c:showDLblsOverMax val="0"/>
  </c:chart>
  <c:spPr>
    <a:solidFill>
      <a:srgbClr val="DCE6F2"/>
    </a:solidFill>
    <a:ln w="3175">
      <a:solidFill>
        <a:srgbClr val="80808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it-IT"/>
    </a:p>
  </c:txPr>
  <c:printSettings>
    <c:headerFooter alignWithMargins="0"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30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spPr>
            <a:solidFill>
              <a:srgbClr val="4F81BD"/>
            </a:solidFill>
            <a:ln w="25400">
              <a:noFill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96AF-3D4D-948C-93AB9294FDDE}"/>
              </c:ext>
            </c:extLst>
          </c:dPt>
          <c:dPt>
            <c:idx val="1"/>
            <c:bubble3D val="0"/>
            <c:spPr>
              <a:solidFill>
                <a:srgbClr val="C0504D"/>
              </a:solidFill>
              <a:ln w="25400">
                <a:noFill/>
              </a:ln>
            </c:spPr>
            <c:extLst>
              <c:ext xmlns:c16="http://schemas.microsoft.com/office/drawing/2014/chart" uri="{C3380CC4-5D6E-409C-BE32-E72D297353CC}">
                <c16:uniqueId val="{00000001-96AF-3D4D-948C-93AB9294FDDE}"/>
              </c:ext>
            </c:extLst>
          </c:dPt>
          <c:dPt>
            <c:idx val="2"/>
            <c:bubble3D val="0"/>
            <c:spPr>
              <a:solidFill>
                <a:srgbClr val="9BBB59"/>
              </a:solidFill>
              <a:ln w="25400">
                <a:noFill/>
              </a:ln>
            </c:spPr>
            <c:extLst>
              <c:ext xmlns:c16="http://schemas.microsoft.com/office/drawing/2014/chart" uri="{C3380CC4-5D6E-409C-BE32-E72D297353CC}">
                <c16:uniqueId val="{00000002-96AF-3D4D-948C-93AB9294FDDE}"/>
              </c:ext>
            </c:extLst>
          </c:dPt>
          <c:dPt>
            <c:idx val="3"/>
            <c:bubble3D val="0"/>
            <c:spPr>
              <a:solidFill>
                <a:srgbClr val="8064A2"/>
              </a:solidFill>
              <a:ln w="25400">
                <a:noFill/>
              </a:ln>
            </c:spPr>
            <c:extLst>
              <c:ext xmlns:c16="http://schemas.microsoft.com/office/drawing/2014/chart" uri="{C3380CC4-5D6E-409C-BE32-E72D297353CC}">
                <c16:uniqueId val="{00000003-96AF-3D4D-948C-93AB9294FDDE}"/>
              </c:ext>
            </c:extLst>
          </c:dPt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it-IT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('CE Val.Prod.e Val.Agg'!$A$23,'CE Val.Prod.e Val.Agg'!$A$29,'CE Val.Prod.e Val.Agg'!$A$32:$A$33)</c:f>
              <c:strCache>
                <c:ptCount val="4"/>
                <c:pt idx="0">
                  <c:v>Remunerazione del lavoro</c:v>
                </c:pt>
                <c:pt idx="1">
                  <c:v>Remunerazione del capitale</c:v>
                </c:pt>
                <c:pt idx="2">
                  <c:v>Remunerazione dello stato</c:v>
                </c:pt>
                <c:pt idx="3">
                  <c:v>Remunerazione della funzione imprenditoriale</c:v>
                </c:pt>
              </c:strCache>
            </c:strRef>
          </c:cat>
          <c:val>
            <c:numRef>
              <c:f>('CE Val.Prod.e Val.Agg'!$E$23,'CE Val.Prod.e Val.Agg'!$E$29,'CE Val.Prod.e Val.Agg'!$E$32:$E$33)</c:f>
              <c:numCache>
                <c:formatCode>0.00%</c:formatCode>
                <c:ptCount val="4"/>
                <c:pt idx="0">
                  <c:v>0.80420583081089692</c:v>
                </c:pt>
                <c:pt idx="1">
                  <c:v>3.6033426506582471E-2</c:v>
                </c:pt>
                <c:pt idx="2">
                  <c:v>8.2610395817341808E-2</c:v>
                </c:pt>
                <c:pt idx="3">
                  <c:v>7.7150346865178784E-2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6AF-3D4D-948C-93AB9294FD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overlay val="0"/>
      <c:spPr>
        <a:noFill/>
        <a:ln w="25400">
          <a:noFill/>
        </a:ln>
      </c:spPr>
      <c:txPr>
        <a:bodyPr/>
        <a:lstStyle/>
        <a:p>
          <a:pPr>
            <a:defRPr sz="59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it-IT"/>
        </a:p>
      </c:txPr>
    </c:legend>
    <c:plotVisOnly val="1"/>
    <c:dispBlanksAs val="zero"/>
    <c:showDLblsOverMax val="0"/>
  </c:chart>
  <c:spPr>
    <a:solidFill>
      <a:srgbClr val="DCE6F2"/>
    </a:solidFill>
    <a:ln w="3175">
      <a:solidFill>
        <a:srgbClr val="80808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it-IT"/>
    </a:p>
  </c:txPr>
  <c:printSettings>
    <c:headerFooter alignWithMargins="0"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30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spPr>
            <a:solidFill>
              <a:srgbClr val="4F81BD"/>
            </a:solidFill>
            <a:ln w="25400">
              <a:noFill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A0CA-4441-AB98-7873BCF7FCF0}"/>
              </c:ext>
            </c:extLst>
          </c:dPt>
          <c:dPt>
            <c:idx val="1"/>
            <c:bubble3D val="0"/>
            <c:spPr>
              <a:solidFill>
                <a:srgbClr val="C0504D"/>
              </a:solidFill>
              <a:ln w="25400">
                <a:noFill/>
              </a:ln>
            </c:spPr>
            <c:extLst>
              <c:ext xmlns:c16="http://schemas.microsoft.com/office/drawing/2014/chart" uri="{C3380CC4-5D6E-409C-BE32-E72D297353CC}">
                <c16:uniqueId val="{00000001-A0CA-4441-AB98-7873BCF7FCF0}"/>
              </c:ext>
            </c:extLst>
          </c:dPt>
          <c:dPt>
            <c:idx val="2"/>
            <c:bubble3D val="0"/>
            <c:spPr>
              <a:solidFill>
                <a:srgbClr val="9BBB59"/>
              </a:solidFill>
              <a:ln w="25400">
                <a:noFill/>
              </a:ln>
            </c:spPr>
            <c:extLst>
              <c:ext xmlns:c16="http://schemas.microsoft.com/office/drawing/2014/chart" uri="{C3380CC4-5D6E-409C-BE32-E72D297353CC}">
                <c16:uniqueId val="{00000002-A0CA-4441-AB98-7873BCF7FCF0}"/>
              </c:ext>
            </c:extLst>
          </c:dPt>
          <c:dPt>
            <c:idx val="3"/>
            <c:bubble3D val="0"/>
            <c:spPr>
              <a:solidFill>
                <a:srgbClr val="8064A2"/>
              </a:solidFill>
              <a:ln w="25400">
                <a:noFill/>
              </a:ln>
            </c:spPr>
            <c:extLst>
              <c:ext xmlns:c16="http://schemas.microsoft.com/office/drawing/2014/chart" uri="{C3380CC4-5D6E-409C-BE32-E72D297353CC}">
                <c16:uniqueId val="{00000003-A0CA-4441-AB98-7873BCF7FCF0}"/>
              </c:ext>
            </c:extLst>
          </c:dPt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it-IT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('CE Val.Prod.e Val.Agg'!$A$23,'CE Val.Prod.e Val.Agg'!$A$29,'CE Val.Prod.e Val.Agg'!$A$32:$A$33)</c:f>
              <c:strCache>
                <c:ptCount val="4"/>
                <c:pt idx="0">
                  <c:v>Remunerazione del lavoro</c:v>
                </c:pt>
                <c:pt idx="1">
                  <c:v>Remunerazione del capitale</c:v>
                </c:pt>
                <c:pt idx="2">
                  <c:v>Remunerazione dello stato</c:v>
                </c:pt>
                <c:pt idx="3">
                  <c:v>Remunerazione della funzione imprenditoriale</c:v>
                </c:pt>
              </c:strCache>
            </c:strRef>
          </c:cat>
          <c:val>
            <c:numRef>
              <c:f>('CE Val.Prod.e Val.Agg'!$G$23,'CE Val.Prod.e Val.Agg'!$G$29,'CE Val.Prod.e Val.Agg'!$G$32:$G$33)</c:f>
              <c:numCache>
                <c:formatCode>0.00%</c:formatCode>
                <c:ptCount val="4"/>
                <c:pt idx="0">
                  <c:v>0.83148243957022372</c:v>
                </c:pt>
                <c:pt idx="1">
                  <c:v>3.4639587068208341E-2</c:v>
                </c:pt>
                <c:pt idx="2">
                  <c:v>3.8225067077352522E-2</c:v>
                </c:pt>
                <c:pt idx="3">
                  <c:v>9.5652906284215466E-2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0CA-4441-AB98-7873BCF7FC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overlay val="0"/>
      <c:spPr>
        <a:noFill/>
        <a:ln w="25400">
          <a:noFill/>
        </a:ln>
      </c:spPr>
      <c:txPr>
        <a:bodyPr/>
        <a:lstStyle/>
        <a:p>
          <a:pPr>
            <a:defRPr sz="59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it-IT"/>
        </a:p>
      </c:txPr>
    </c:legend>
    <c:plotVisOnly val="1"/>
    <c:dispBlanksAs val="zero"/>
    <c:showDLblsOverMax val="0"/>
  </c:chart>
  <c:spPr>
    <a:solidFill>
      <a:srgbClr val="DCE6F2"/>
    </a:solidFill>
    <a:ln w="3175">
      <a:solidFill>
        <a:srgbClr val="80808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it-IT"/>
    </a:p>
  </c:txPr>
  <c:printSettings>
    <c:headerFooter alignWithMargins="0"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5" Type="http://schemas.openxmlformats.org/officeDocument/2006/relationships/chart" Target="../charts/chart8.xml"/><Relationship Id="rId4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342900</xdr:colOff>
      <xdr:row>29</xdr:row>
      <xdr:rowOff>50800</xdr:rowOff>
    </xdr:from>
    <xdr:to>
      <xdr:col>15</xdr:col>
      <xdr:colOff>38100</xdr:colOff>
      <xdr:row>47</xdr:row>
      <xdr:rowOff>152400</xdr:rowOff>
    </xdr:to>
    <xdr:graphicFrame macro="">
      <xdr:nvGraphicFramePr>
        <xdr:cNvPr id="14655" name="Grafico 1">
          <a:extLst>
            <a:ext uri="{FF2B5EF4-FFF2-40B4-BE49-F238E27FC236}">
              <a16:creationId xmlns:a16="http://schemas.microsoft.com/office/drawing/2014/main" id="{206DC90C-2AC7-2C43-9A01-D81E6707B09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292100</xdr:colOff>
      <xdr:row>10</xdr:row>
      <xdr:rowOff>152400</xdr:rowOff>
    </xdr:from>
    <xdr:to>
      <xdr:col>14</xdr:col>
      <xdr:colOff>596900</xdr:colOff>
      <xdr:row>27</xdr:row>
      <xdr:rowOff>101600</xdr:rowOff>
    </xdr:to>
    <xdr:graphicFrame macro="">
      <xdr:nvGraphicFramePr>
        <xdr:cNvPr id="14656" name="Grafico 2">
          <a:extLst>
            <a:ext uri="{FF2B5EF4-FFF2-40B4-BE49-F238E27FC236}">
              <a16:creationId xmlns:a16="http://schemas.microsoft.com/office/drawing/2014/main" id="{0C12C3C1-D750-A941-8BE4-B7908956DE6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596900</xdr:colOff>
      <xdr:row>46</xdr:row>
      <xdr:rowOff>127000</xdr:rowOff>
    </xdr:from>
    <xdr:to>
      <xdr:col>14</xdr:col>
      <xdr:colOff>508000</xdr:colOff>
      <xdr:row>71</xdr:row>
      <xdr:rowOff>127000</xdr:rowOff>
    </xdr:to>
    <xdr:graphicFrame macro="">
      <xdr:nvGraphicFramePr>
        <xdr:cNvPr id="14657" name="Grafico 3">
          <a:extLst>
            <a:ext uri="{FF2B5EF4-FFF2-40B4-BE49-F238E27FC236}">
              <a16:creationId xmlns:a16="http://schemas.microsoft.com/office/drawing/2014/main" id="{52152775-3AB4-1C47-B396-ECBE8BF7186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0.19818</cdr:x>
      <cdr:y>0.8981</cdr:y>
    </cdr:from>
    <cdr:to>
      <cdr:x>0.30034</cdr:x>
      <cdr:y>0.94148</cdr:y>
    </cdr:to>
    <cdr:sp macro="" textlink="">
      <cdr:nvSpPr>
        <cdr:cNvPr id="2" name="CasellaDiTesto 1"/>
        <cdr:cNvSpPr txBox="1"/>
      </cdr:nvSpPr>
      <cdr:spPr>
        <a:xfrm xmlns:a="http://schemas.openxmlformats.org/drawingml/2006/main">
          <a:off x="962025" y="3648077"/>
          <a:ext cx="495300" cy="1809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it-IT" sz="1100"/>
            <a:t>2010</a:t>
          </a:r>
        </a:p>
      </cdr:txBody>
    </cdr:sp>
  </cdr:relSizeAnchor>
  <cdr:relSizeAnchor xmlns:cdr="http://schemas.openxmlformats.org/drawingml/2006/chartDrawing">
    <cdr:from>
      <cdr:x>0.30034</cdr:x>
      <cdr:y>0.89672</cdr:y>
    </cdr:from>
    <cdr:to>
      <cdr:x>0.403</cdr:x>
      <cdr:y>0.94333</cdr:y>
    </cdr:to>
    <cdr:sp macro="" textlink="">
      <cdr:nvSpPr>
        <cdr:cNvPr id="3" name="CasellaDiTesto 2"/>
        <cdr:cNvSpPr txBox="1"/>
      </cdr:nvSpPr>
      <cdr:spPr>
        <a:xfrm xmlns:a="http://schemas.openxmlformats.org/drawingml/2006/main">
          <a:off x="1457325" y="3638552"/>
          <a:ext cx="495300" cy="2000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it-IT" sz="1100"/>
            <a:t>2009</a:t>
          </a:r>
        </a:p>
      </cdr:txBody>
    </cdr:sp>
  </cdr:relSizeAnchor>
  <cdr:relSizeAnchor xmlns:cdr="http://schemas.openxmlformats.org/drawingml/2006/chartDrawing">
    <cdr:from>
      <cdr:x>0.41675</cdr:x>
      <cdr:y>0.89672</cdr:y>
    </cdr:from>
    <cdr:to>
      <cdr:x>0.51891</cdr:x>
      <cdr:y>0.95272</cdr:y>
    </cdr:to>
    <cdr:sp macro="" textlink="">
      <cdr:nvSpPr>
        <cdr:cNvPr id="5" name="CasellaDiTesto 4"/>
        <cdr:cNvSpPr txBox="1"/>
      </cdr:nvSpPr>
      <cdr:spPr>
        <a:xfrm xmlns:a="http://schemas.openxmlformats.org/drawingml/2006/main">
          <a:off x="2019300" y="3638551"/>
          <a:ext cx="49530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it-IT" sz="1100"/>
            <a:t>2008</a:t>
          </a: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444500</xdr:colOff>
      <xdr:row>2</xdr:row>
      <xdr:rowOff>139700</xdr:rowOff>
    </xdr:from>
    <xdr:to>
      <xdr:col>15</xdr:col>
      <xdr:colOff>177800</xdr:colOff>
      <xdr:row>18</xdr:row>
      <xdr:rowOff>127000</xdr:rowOff>
    </xdr:to>
    <xdr:graphicFrame macro="">
      <xdr:nvGraphicFramePr>
        <xdr:cNvPr id="3606" name="Grafico 1">
          <a:extLst>
            <a:ext uri="{FF2B5EF4-FFF2-40B4-BE49-F238E27FC236}">
              <a16:creationId xmlns:a16="http://schemas.microsoft.com/office/drawing/2014/main" id="{B6117FA0-EE9D-8340-A266-CB44A5BA2ED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431800</xdr:colOff>
      <xdr:row>20</xdr:row>
      <xdr:rowOff>25400</xdr:rowOff>
    </xdr:from>
    <xdr:to>
      <xdr:col>15</xdr:col>
      <xdr:colOff>203200</xdr:colOff>
      <xdr:row>37</xdr:row>
      <xdr:rowOff>25400</xdr:rowOff>
    </xdr:to>
    <xdr:graphicFrame macro="">
      <xdr:nvGraphicFramePr>
        <xdr:cNvPr id="3607" name="Grafico 3">
          <a:extLst>
            <a:ext uri="{FF2B5EF4-FFF2-40B4-BE49-F238E27FC236}">
              <a16:creationId xmlns:a16="http://schemas.microsoft.com/office/drawing/2014/main" id="{B92DF781-DD0E-4543-8F62-45254E83BEA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558800</xdr:colOff>
      <xdr:row>38</xdr:row>
      <xdr:rowOff>38100</xdr:rowOff>
    </xdr:from>
    <xdr:to>
      <xdr:col>15</xdr:col>
      <xdr:colOff>203200</xdr:colOff>
      <xdr:row>55</xdr:row>
      <xdr:rowOff>12700</xdr:rowOff>
    </xdr:to>
    <xdr:graphicFrame macro="">
      <xdr:nvGraphicFramePr>
        <xdr:cNvPr id="3608" name="Grafico 4">
          <a:extLst>
            <a:ext uri="{FF2B5EF4-FFF2-40B4-BE49-F238E27FC236}">
              <a16:creationId xmlns:a16="http://schemas.microsoft.com/office/drawing/2014/main" id="{B97326F1-6FA3-804F-9982-39CD6FAEEB6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558800</xdr:colOff>
      <xdr:row>55</xdr:row>
      <xdr:rowOff>165100</xdr:rowOff>
    </xdr:from>
    <xdr:to>
      <xdr:col>15</xdr:col>
      <xdr:colOff>190500</xdr:colOff>
      <xdr:row>73</xdr:row>
      <xdr:rowOff>139700</xdr:rowOff>
    </xdr:to>
    <xdr:graphicFrame macro="">
      <xdr:nvGraphicFramePr>
        <xdr:cNvPr id="3609" name="Grafico 5">
          <a:extLst>
            <a:ext uri="{FF2B5EF4-FFF2-40B4-BE49-F238E27FC236}">
              <a16:creationId xmlns:a16="http://schemas.microsoft.com/office/drawing/2014/main" id="{19A7D0A3-455F-0E49-BE66-7F49F17A88F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558800</xdr:colOff>
      <xdr:row>75</xdr:row>
      <xdr:rowOff>139700</xdr:rowOff>
    </xdr:from>
    <xdr:to>
      <xdr:col>15</xdr:col>
      <xdr:colOff>190500</xdr:colOff>
      <xdr:row>92</xdr:row>
      <xdr:rowOff>127000</xdr:rowOff>
    </xdr:to>
    <xdr:graphicFrame macro="">
      <xdr:nvGraphicFramePr>
        <xdr:cNvPr id="3610" name="Grafico 6">
          <a:extLst>
            <a:ext uri="{FF2B5EF4-FFF2-40B4-BE49-F238E27FC236}">
              <a16:creationId xmlns:a16="http://schemas.microsoft.com/office/drawing/2014/main" id="{83C1310F-4671-8D4B-AADB-38B8361A963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0.35442</cdr:x>
      <cdr:y>0.02673</cdr:y>
    </cdr:from>
    <cdr:to>
      <cdr:x>0.63591</cdr:x>
      <cdr:y>0.17144</cdr:y>
    </cdr:to>
    <cdr:sp macro="" textlink="">
      <cdr:nvSpPr>
        <cdr:cNvPr id="2" name="CasellaDiTesto 1"/>
        <cdr:cNvSpPr txBox="1"/>
      </cdr:nvSpPr>
      <cdr:spPr>
        <a:xfrm xmlns:a="http://schemas.openxmlformats.org/drawingml/2006/main">
          <a:off x="1619250" y="66675"/>
          <a:ext cx="1285875" cy="33069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pPr algn="ctr" rtl="0">
            <a:lnSpc>
              <a:spcPts val="2200"/>
            </a:lnSpc>
            <a:defRPr sz="1000"/>
          </a:pPr>
          <a:r>
            <a:rPr lang="it-IT" sz="2000" b="1" i="0" strike="noStrike">
              <a:solidFill>
                <a:srgbClr val="000000"/>
              </a:solidFill>
              <a:latin typeface="Calibri"/>
              <a:ea typeface="Calibri"/>
              <a:cs typeface="Calibri"/>
            </a:rPr>
            <a:t>2008</a:t>
          </a:r>
        </a:p>
        <a:p xmlns:a="http://schemas.openxmlformats.org/drawingml/2006/main">
          <a:pPr algn="ctr" rtl="0">
            <a:lnSpc>
              <a:spcPts val="2100"/>
            </a:lnSpc>
            <a:defRPr sz="1000"/>
          </a:pPr>
          <a:endParaRPr lang="it-IT" sz="2000" b="1" i="0" strike="noStrike">
            <a:solidFill>
              <a:srgbClr val="000000"/>
            </a:solidFill>
            <a:latin typeface="Calibri"/>
            <a:ea typeface="Calibri"/>
            <a:cs typeface="Calibri"/>
          </a:endParaRP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0.35</cdr:x>
      <cdr:y>0.02271</cdr:y>
    </cdr:from>
    <cdr:to>
      <cdr:x>0.63051</cdr:x>
      <cdr:y>0.16872</cdr:y>
    </cdr:to>
    <cdr:sp macro="" textlink="">
      <cdr:nvSpPr>
        <cdr:cNvPr id="2" name="CasellaDiTesto 1"/>
        <cdr:cNvSpPr txBox="1"/>
      </cdr:nvSpPr>
      <cdr:spPr>
        <a:xfrm xmlns:a="http://schemas.openxmlformats.org/drawingml/2006/main">
          <a:off x="1600200" y="60623"/>
          <a:ext cx="1285875" cy="33069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it-IT" sz="2000" b="1"/>
            <a:t>2009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0.35392</cdr:x>
      <cdr:y>0.02649</cdr:y>
    </cdr:from>
    <cdr:to>
      <cdr:x>0.63468</cdr:x>
      <cdr:y>0.16518</cdr:y>
    </cdr:to>
    <cdr:sp macro="" textlink="">
      <cdr:nvSpPr>
        <cdr:cNvPr id="2" name="CasellaDiTesto 1"/>
        <cdr:cNvSpPr txBox="1"/>
      </cdr:nvSpPr>
      <cdr:spPr>
        <a:xfrm xmlns:a="http://schemas.openxmlformats.org/drawingml/2006/main">
          <a:off x="1619250" y="66675"/>
          <a:ext cx="1285875" cy="33069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pPr algn="ctr" rtl="0">
            <a:lnSpc>
              <a:spcPts val="2100"/>
            </a:lnSpc>
            <a:defRPr sz="1000"/>
          </a:pPr>
          <a:r>
            <a:rPr lang="it-IT" sz="2000" b="1" i="0" strike="noStrike">
              <a:solidFill>
                <a:srgbClr val="000000"/>
              </a:solidFill>
              <a:latin typeface="Calibri"/>
              <a:ea typeface="Calibri"/>
              <a:cs typeface="Calibri"/>
            </a:rPr>
            <a:t>2010</a:t>
          </a:r>
        </a:p>
        <a:p xmlns:a="http://schemas.openxmlformats.org/drawingml/2006/main">
          <a:pPr algn="ctr" rtl="0">
            <a:lnSpc>
              <a:spcPts val="2100"/>
            </a:lnSpc>
            <a:defRPr sz="1000"/>
          </a:pPr>
          <a:endParaRPr lang="it-IT" sz="2000" b="1" i="0" strike="noStrike">
            <a:solidFill>
              <a:srgbClr val="000000"/>
            </a:solidFill>
            <a:latin typeface="Calibri"/>
            <a:ea typeface="Calibri"/>
            <a:cs typeface="Calibri"/>
          </a:endParaRPr>
        </a:p>
        <a:p xmlns:a="http://schemas.openxmlformats.org/drawingml/2006/main">
          <a:pPr algn="ctr" rtl="0">
            <a:lnSpc>
              <a:spcPts val="2000"/>
            </a:lnSpc>
            <a:defRPr sz="1000"/>
          </a:pPr>
          <a:endParaRPr lang="it-IT" sz="2000" b="1" i="0" strike="noStrike">
            <a:solidFill>
              <a:srgbClr val="000000"/>
            </a:solidFill>
            <a:latin typeface="Calibri"/>
            <a:ea typeface="Calibri"/>
            <a:cs typeface="Calibri"/>
          </a:endParaRPr>
        </a:p>
      </cdr:txBody>
    </cdr:sp>
  </cdr:relSizeAnchor>
</c:userShape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8"/>
  <sheetViews>
    <sheetView topLeftCell="A5" workbookViewId="0">
      <selection activeCell="C63" sqref="C63"/>
    </sheetView>
  </sheetViews>
  <sheetFormatPr baseColWidth="10" defaultColWidth="8.83203125" defaultRowHeight="13"/>
  <cols>
    <col min="1" max="1" width="46.33203125" bestFit="1" customWidth="1"/>
    <col min="2" max="2" width="10.5" bestFit="1" customWidth="1"/>
    <col min="3" max="3" width="9.83203125" customWidth="1"/>
    <col min="4" max="4" width="10.5" bestFit="1" customWidth="1"/>
    <col min="6" max="6" width="10.5" bestFit="1" customWidth="1"/>
    <col min="9" max="9" width="10" bestFit="1" customWidth="1"/>
  </cols>
  <sheetData>
    <row r="1" spans="1:9" ht="12.75" customHeight="1">
      <c r="A1" s="375" t="s">
        <v>106</v>
      </c>
      <c r="B1" s="376"/>
      <c r="C1" s="376"/>
      <c r="D1" s="376"/>
      <c r="E1" s="376"/>
      <c r="F1" s="376"/>
      <c r="G1" s="377"/>
    </row>
    <row r="2" spans="1:9" ht="24.75" customHeight="1" thickBot="1">
      <c r="A2" s="378"/>
      <c r="B2" s="379"/>
      <c r="C2" s="379"/>
      <c r="D2" s="379"/>
      <c r="E2" s="379"/>
      <c r="F2" s="379"/>
      <c r="G2" s="380"/>
    </row>
    <row r="3" spans="1:9" ht="24.75" customHeight="1" thickBot="1">
      <c r="A3" s="381" t="s">
        <v>107</v>
      </c>
      <c r="B3" s="373">
        <v>2008</v>
      </c>
      <c r="C3" s="374"/>
      <c r="D3" s="373">
        <v>2009</v>
      </c>
      <c r="E3" s="374"/>
      <c r="F3" s="373">
        <v>2010</v>
      </c>
      <c r="G3" s="374"/>
    </row>
    <row r="4" spans="1:9" ht="24.75" customHeight="1" thickBot="1">
      <c r="A4" s="382"/>
      <c r="B4" s="29" t="s">
        <v>109</v>
      </c>
      <c r="C4" s="29" t="s">
        <v>110</v>
      </c>
      <c r="D4" s="29" t="s">
        <v>109</v>
      </c>
      <c r="E4" s="29" t="s">
        <v>110</v>
      </c>
      <c r="F4" s="44" t="s">
        <v>109</v>
      </c>
      <c r="G4" s="29" t="s">
        <v>110</v>
      </c>
      <c r="I4" s="19"/>
    </row>
    <row r="5" spans="1:9">
      <c r="A5" s="42" t="s">
        <v>108</v>
      </c>
      <c r="B5" s="8"/>
      <c r="C5" s="8"/>
      <c r="D5" s="13"/>
      <c r="E5" s="13"/>
      <c r="F5" s="8"/>
      <c r="G5" s="8"/>
    </row>
    <row r="6" spans="1:9">
      <c r="A6" s="22" t="s">
        <v>111</v>
      </c>
      <c r="B6" s="34">
        <v>124729</v>
      </c>
      <c r="C6" s="21">
        <f t="shared" ref="C6:C29" si="0">B6/$B$10</f>
        <v>0.98976344836889674</v>
      </c>
      <c r="D6" s="34">
        <v>157228</v>
      </c>
      <c r="E6" s="21">
        <f t="shared" ref="E6:E29" si="1">D6/$D$10</f>
        <v>0.98650386813821145</v>
      </c>
      <c r="F6" s="34">
        <v>189085</v>
      </c>
      <c r="G6" s="21">
        <f t="shared" ref="G6:G28" si="2">F6/$F$10</f>
        <v>0.9840284355256721</v>
      </c>
    </row>
    <row r="7" spans="1:9">
      <c r="A7" s="13" t="s">
        <v>112</v>
      </c>
      <c r="B7" s="34">
        <v>1483</v>
      </c>
      <c r="C7" s="21">
        <f t="shared" si="0"/>
        <v>1.1768066720097763E-2</v>
      </c>
      <c r="D7" s="34">
        <v>1201</v>
      </c>
      <c r="E7" s="21">
        <f t="shared" si="1"/>
        <v>7.5354971483068663E-3</v>
      </c>
      <c r="F7" s="34">
        <v>1581</v>
      </c>
      <c r="G7" s="21">
        <f t="shared" si="2"/>
        <v>8.2277756382901218E-3</v>
      </c>
    </row>
    <row r="8" spans="1:9">
      <c r="A8" s="13" t="s">
        <v>89</v>
      </c>
      <c r="B8" s="38">
        <v>0</v>
      </c>
      <c r="C8" s="21">
        <f t="shared" si="0"/>
        <v>0</v>
      </c>
      <c r="D8" s="34">
        <v>965</v>
      </c>
      <c r="E8" s="21">
        <f t="shared" si="1"/>
        <v>6.0547499984314121E-3</v>
      </c>
      <c r="F8" s="34">
        <v>1493</v>
      </c>
      <c r="G8" s="21">
        <f t="shared" si="2"/>
        <v>7.7698096318577804E-3</v>
      </c>
    </row>
    <row r="9" spans="1:9" ht="14" thickBot="1">
      <c r="A9" s="22" t="s">
        <v>120</v>
      </c>
      <c r="B9" s="34">
        <v>-193</v>
      </c>
      <c r="C9" s="21">
        <f t="shared" si="0"/>
        <v>-1.5315150889945166E-3</v>
      </c>
      <c r="D9" s="34">
        <v>-15</v>
      </c>
      <c r="E9" s="21">
        <f t="shared" si="1"/>
        <v>-9.411528494971106E-5</v>
      </c>
      <c r="F9" s="34">
        <v>-5</v>
      </c>
      <c r="G9" s="21">
        <f t="shared" si="2"/>
        <v>-2.6020795820019359E-5</v>
      </c>
    </row>
    <row r="10" spans="1:9" ht="14" thickBot="1">
      <c r="A10" s="25" t="s">
        <v>113</v>
      </c>
      <c r="B10" s="35">
        <f>SUM(B6:B9)</f>
        <v>126019</v>
      </c>
      <c r="C10" s="26">
        <f t="shared" si="0"/>
        <v>1</v>
      </c>
      <c r="D10" s="35">
        <f>SUM(D6:D9)</f>
        <v>159379</v>
      </c>
      <c r="E10" s="26">
        <f t="shared" si="1"/>
        <v>1</v>
      </c>
      <c r="F10" s="35">
        <f>SUM(F6:F9)</f>
        <v>192154</v>
      </c>
      <c r="G10" s="26">
        <f t="shared" si="2"/>
        <v>1</v>
      </c>
    </row>
    <row r="11" spans="1:9">
      <c r="A11" s="48" t="s">
        <v>121</v>
      </c>
      <c r="B11" s="49">
        <f>B12+B13+B14+B15+B16</f>
        <v>67260</v>
      </c>
      <c r="C11" s="50">
        <f t="shared" si="0"/>
        <v>0.53372904085891815</v>
      </c>
      <c r="D11" s="49">
        <f>D12+D13+D14+D15+D16</f>
        <v>84517</v>
      </c>
      <c r="E11" s="50">
        <f t="shared" si="1"/>
        <v>0.53028943587298205</v>
      </c>
      <c r="F11" s="49">
        <f>F12+F13+F14+F15+F16</f>
        <v>101743</v>
      </c>
      <c r="G11" s="51">
        <f t="shared" si="2"/>
        <v>0.52948676582324594</v>
      </c>
    </row>
    <row r="12" spans="1:9">
      <c r="A12" s="22" t="s">
        <v>114</v>
      </c>
      <c r="B12" s="34">
        <v>20728</v>
      </c>
      <c r="C12" s="33">
        <f t="shared" si="0"/>
        <v>0.1644831334957427</v>
      </c>
      <c r="D12" s="34">
        <v>25782</v>
      </c>
      <c r="E12" s="21">
        <f t="shared" si="1"/>
        <v>0.16176535177156337</v>
      </c>
      <c r="F12" s="34">
        <v>24842</v>
      </c>
      <c r="G12" s="21">
        <f t="shared" si="2"/>
        <v>0.12928172195218418</v>
      </c>
    </row>
    <row r="13" spans="1:9">
      <c r="A13" s="22" t="s">
        <v>119</v>
      </c>
      <c r="B13" s="34">
        <v>-1494</v>
      </c>
      <c r="C13" s="33">
        <f t="shared" si="0"/>
        <v>-1.1855355144859109E-2</v>
      </c>
      <c r="D13" s="34">
        <v>-1254</v>
      </c>
      <c r="E13" s="21">
        <f t="shared" si="1"/>
        <v>-7.8680378217958445E-3</v>
      </c>
      <c r="F13" s="34">
        <v>415</v>
      </c>
      <c r="G13" s="21">
        <f t="shared" si="2"/>
        <v>2.159726053061607E-3</v>
      </c>
    </row>
    <row r="14" spans="1:9">
      <c r="A14" s="22" t="s">
        <v>95</v>
      </c>
      <c r="B14" s="34">
        <v>44786</v>
      </c>
      <c r="C14" s="33">
        <f t="shared" si="0"/>
        <v>0.35539085376014729</v>
      </c>
      <c r="D14" s="34">
        <v>55511</v>
      </c>
      <c r="E14" s="21">
        <f t="shared" si="1"/>
        <v>0.34829557218956075</v>
      </c>
      <c r="F14" s="34">
        <v>71492</v>
      </c>
      <c r="G14" s="21">
        <f t="shared" si="2"/>
        <v>0.37205574695296478</v>
      </c>
    </row>
    <row r="15" spans="1:9">
      <c r="A15" s="22" t="s">
        <v>123</v>
      </c>
      <c r="B15" s="34">
        <v>2233</v>
      </c>
      <c r="C15" s="33">
        <f t="shared" si="0"/>
        <v>1.7719550226553138E-2</v>
      </c>
      <c r="D15" s="34">
        <v>1700</v>
      </c>
      <c r="E15" s="21">
        <f t="shared" si="1"/>
        <v>1.0666398960967254E-2</v>
      </c>
      <c r="F15" s="34">
        <v>2486</v>
      </c>
      <c r="G15" s="21">
        <f t="shared" si="2"/>
        <v>1.2937539681713626E-2</v>
      </c>
    </row>
    <row r="16" spans="1:9" ht="14" thickBot="1">
      <c r="A16" s="22" t="s">
        <v>122</v>
      </c>
      <c r="B16" s="34">
        <v>1007</v>
      </c>
      <c r="C16" s="33">
        <f t="shared" si="0"/>
        <v>7.9908585213340853E-3</v>
      </c>
      <c r="D16" s="34">
        <v>2778</v>
      </c>
      <c r="E16" s="21">
        <f t="shared" si="1"/>
        <v>1.743015077268649E-2</v>
      </c>
      <c r="F16" s="34">
        <v>2508</v>
      </c>
      <c r="G16" s="21">
        <f t="shared" si="2"/>
        <v>1.3052031183321711E-2</v>
      </c>
    </row>
    <row r="17" spans="1:7" ht="14" thickBot="1">
      <c r="A17" s="25" t="s">
        <v>124</v>
      </c>
      <c r="B17" s="35">
        <f>B10-B11</f>
        <v>58759</v>
      </c>
      <c r="C17" s="26">
        <f t="shared" si="0"/>
        <v>0.46627095914108191</v>
      </c>
      <c r="D17" s="35">
        <f>D10-D11</f>
        <v>74862</v>
      </c>
      <c r="E17" s="26">
        <f t="shared" si="1"/>
        <v>0.469710564127018</v>
      </c>
      <c r="F17" s="35">
        <f>F10-F11</f>
        <v>90411</v>
      </c>
      <c r="G17" s="31">
        <f t="shared" si="2"/>
        <v>0.47051323417675406</v>
      </c>
    </row>
    <row r="18" spans="1:7">
      <c r="A18" s="48" t="s">
        <v>125</v>
      </c>
      <c r="B18" s="49">
        <f>SUM(B19:B23)</f>
        <v>43623</v>
      </c>
      <c r="C18" s="50">
        <f t="shared" si="0"/>
        <v>0.34616208666947046</v>
      </c>
      <c r="D18" s="49">
        <f>SUM(D19:D23)</f>
        <v>55528</v>
      </c>
      <c r="E18" s="50">
        <f t="shared" si="1"/>
        <v>0.34840223617917043</v>
      </c>
      <c r="F18" s="49">
        <f>SUM(F19:F23)</f>
        <v>69107</v>
      </c>
      <c r="G18" s="51">
        <f t="shared" si="2"/>
        <v>0.35964382734681555</v>
      </c>
    </row>
    <row r="19" spans="1:7">
      <c r="A19" s="22" t="s">
        <v>126</v>
      </c>
      <c r="B19" s="40">
        <v>32119</v>
      </c>
      <c r="C19" s="33">
        <f t="shared" si="0"/>
        <v>0.25487426499178695</v>
      </c>
      <c r="D19" s="34">
        <v>40930</v>
      </c>
      <c r="E19" s="33">
        <f t="shared" si="1"/>
        <v>0.25680924086611162</v>
      </c>
      <c r="F19" s="34">
        <v>51161</v>
      </c>
      <c r="G19" s="21">
        <f t="shared" si="2"/>
        <v>0.26624998698960212</v>
      </c>
    </row>
    <row r="20" spans="1:7">
      <c r="A20" s="22" t="s">
        <v>127</v>
      </c>
      <c r="B20" s="40">
        <v>8557</v>
      </c>
      <c r="C20" s="33">
        <f t="shared" si="0"/>
        <v>6.7902459152984873E-2</v>
      </c>
      <c r="D20" s="34">
        <v>11002</v>
      </c>
      <c r="E20" s="33">
        <f t="shared" si="1"/>
        <v>6.9030424334448073E-2</v>
      </c>
      <c r="F20" s="34">
        <v>13598</v>
      </c>
      <c r="G20" s="21">
        <f t="shared" si="2"/>
        <v>7.0766156312124656E-2</v>
      </c>
    </row>
    <row r="21" spans="1:7">
      <c r="A21" s="22" t="s">
        <v>128</v>
      </c>
      <c r="B21" s="40">
        <v>399</v>
      </c>
      <c r="C21" s="33">
        <f t="shared" si="0"/>
        <v>3.16618922543426E-3</v>
      </c>
      <c r="D21" s="34">
        <v>183</v>
      </c>
      <c r="E21" s="33">
        <f t="shared" si="1"/>
        <v>1.1482064763864751E-3</v>
      </c>
      <c r="F21" s="34">
        <v>177</v>
      </c>
      <c r="G21" s="21">
        <f t="shared" si="2"/>
        <v>9.2113617202868538E-4</v>
      </c>
    </row>
    <row r="22" spans="1:7">
      <c r="A22" s="22" t="s">
        <v>76</v>
      </c>
      <c r="B22" s="40">
        <v>1178</v>
      </c>
      <c r="C22" s="33">
        <f t="shared" si="0"/>
        <v>9.3477967608059098E-3</v>
      </c>
      <c r="D22" s="34">
        <v>1607</v>
      </c>
      <c r="E22" s="33">
        <f t="shared" si="1"/>
        <v>1.0082884194279046E-2</v>
      </c>
      <c r="F22" s="34">
        <v>2269</v>
      </c>
      <c r="G22" s="21">
        <f t="shared" si="2"/>
        <v>1.1808237143124786E-2</v>
      </c>
    </row>
    <row r="23" spans="1:7" ht="14" thickBot="1">
      <c r="A23" s="22" t="s">
        <v>77</v>
      </c>
      <c r="B23" s="40">
        <v>1370</v>
      </c>
      <c r="C23" s="33">
        <f t="shared" si="0"/>
        <v>1.0871376538458486E-2</v>
      </c>
      <c r="D23" s="34">
        <v>1806</v>
      </c>
      <c r="E23" s="33">
        <f t="shared" si="1"/>
        <v>1.1331480307945212E-2</v>
      </c>
      <c r="F23" s="34">
        <v>1902</v>
      </c>
      <c r="G23" s="21">
        <f t="shared" si="2"/>
        <v>9.8983107299353643E-3</v>
      </c>
    </row>
    <row r="24" spans="1:7" ht="14" thickBot="1">
      <c r="A24" s="25" t="s">
        <v>78</v>
      </c>
      <c r="B24" s="35">
        <f>B17-B18</f>
        <v>15136</v>
      </c>
      <c r="C24" s="26">
        <f t="shared" si="0"/>
        <v>0.12010887247161142</v>
      </c>
      <c r="D24" s="35">
        <f>D17-D18</f>
        <v>19334</v>
      </c>
      <c r="E24" s="26">
        <f t="shared" si="1"/>
        <v>0.12130832794784759</v>
      </c>
      <c r="F24" s="35">
        <f>F17-F18</f>
        <v>21304</v>
      </c>
      <c r="G24" s="26">
        <f t="shared" si="2"/>
        <v>0.11086940682993848</v>
      </c>
    </row>
    <row r="25" spans="1:7">
      <c r="A25" s="48" t="s">
        <v>96</v>
      </c>
      <c r="B25" s="49">
        <f>B26+B27</f>
        <v>4833</v>
      </c>
      <c r="C25" s="50">
        <f t="shared" si="0"/>
        <v>3.8351359715598443E-2</v>
      </c>
      <c r="D25" s="49">
        <f>D26+D27</f>
        <v>6177</v>
      </c>
      <c r="E25" s="50">
        <f t="shared" si="1"/>
        <v>3.875667434229102E-2</v>
      </c>
      <c r="F25" s="49">
        <f>F26+F27</f>
        <v>7441</v>
      </c>
      <c r="G25" s="50">
        <f t="shared" si="2"/>
        <v>3.872414833935281E-2</v>
      </c>
    </row>
    <row r="26" spans="1:7">
      <c r="A26" s="23" t="s">
        <v>79</v>
      </c>
      <c r="B26" s="34">
        <v>2907</v>
      </c>
      <c r="C26" s="32">
        <f t="shared" si="0"/>
        <v>2.3067950071021037E-2</v>
      </c>
      <c r="D26" s="34">
        <v>3080</v>
      </c>
      <c r="E26" s="33">
        <f t="shared" si="1"/>
        <v>1.932500517634067E-2</v>
      </c>
      <c r="F26" s="34">
        <v>3240</v>
      </c>
      <c r="G26" s="21">
        <f t="shared" si="2"/>
        <v>1.6861475691372543E-2</v>
      </c>
    </row>
    <row r="27" spans="1:7">
      <c r="A27" s="23" t="s">
        <v>80</v>
      </c>
      <c r="B27" s="34">
        <v>1926</v>
      </c>
      <c r="C27" s="32">
        <f t="shared" si="0"/>
        <v>1.5283409644577405E-2</v>
      </c>
      <c r="D27" s="34">
        <v>3097</v>
      </c>
      <c r="E27" s="33">
        <f t="shared" si="1"/>
        <v>1.9431669165950346E-2</v>
      </c>
      <c r="F27" s="34">
        <v>4201</v>
      </c>
      <c r="G27" s="21">
        <f t="shared" si="2"/>
        <v>2.1862672647980266E-2</v>
      </c>
    </row>
    <row r="28" spans="1:7">
      <c r="A28" s="48" t="s">
        <v>99</v>
      </c>
      <c r="B28" s="49">
        <v>216</v>
      </c>
      <c r="C28" s="50">
        <f t="shared" si="0"/>
        <v>1.7140272498591483E-3</v>
      </c>
      <c r="D28" s="49">
        <v>392</v>
      </c>
      <c r="E28" s="52">
        <f t="shared" si="1"/>
        <v>2.4595461133524493E-3</v>
      </c>
      <c r="F28" s="49">
        <v>182</v>
      </c>
      <c r="G28" s="50">
        <f t="shared" si="2"/>
        <v>9.4715696784870471E-4</v>
      </c>
    </row>
    <row r="29" spans="1:7" ht="14" thickBot="1">
      <c r="A29" s="48" t="s">
        <v>97</v>
      </c>
      <c r="B29" s="49">
        <v>327</v>
      </c>
      <c r="C29" s="50">
        <f t="shared" si="0"/>
        <v>2.594846808814544E-3</v>
      </c>
      <c r="D29" s="49">
        <v>278</v>
      </c>
      <c r="E29" s="52">
        <f t="shared" si="1"/>
        <v>1.744269947734645E-3</v>
      </c>
      <c r="F29" s="49">
        <v>406</v>
      </c>
      <c r="G29" s="50">
        <f t="shared" ref="G29:G39" si="3">F29/$F$10</f>
        <v>2.1128886205855719E-3</v>
      </c>
    </row>
    <row r="30" spans="1:7" ht="14" thickBot="1">
      <c r="A30" s="25" t="s">
        <v>81</v>
      </c>
      <c r="B30" s="35">
        <f>B24-B25-B28-B29</f>
        <v>9760</v>
      </c>
      <c r="C30" s="26">
        <f t="shared" ref="C30:C39" si="4">B30/$B$10</f>
        <v>7.7448638697339284E-2</v>
      </c>
      <c r="D30" s="35">
        <f>D24-D25-D28-D29</f>
        <v>12487</v>
      </c>
      <c r="E30" s="26">
        <f t="shared" ref="E30:E39" si="5">D30/$D$10</f>
        <v>7.8347837544469473E-2</v>
      </c>
      <c r="F30" s="35">
        <f>F24-F25-F28-F29</f>
        <v>13275</v>
      </c>
      <c r="G30" s="26">
        <f t="shared" si="3"/>
        <v>6.9085212902151402E-2</v>
      </c>
    </row>
    <row r="31" spans="1:7">
      <c r="A31" s="48" t="s">
        <v>100</v>
      </c>
      <c r="B31" s="49">
        <v>390</v>
      </c>
      <c r="C31" s="50">
        <f t="shared" si="4"/>
        <v>3.0947714233567954E-3</v>
      </c>
      <c r="D31" s="49">
        <v>999</v>
      </c>
      <c r="E31" s="50">
        <f t="shared" si="5"/>
        <v>6.2680779776507567E-3</v>
      </c>
      <c r="F31" s="49">
        <v>731</v>
      </c>
      <c r="G31" s="51">
        <f t="shared" si="3"/>
        <v>3.8042403488868304E-3</v>
      </c>
    </row>
    <row r="32" spans="1:7">
      <c r="A32" s="48" t="s">
        <v>101</v>
      </c>
      <c r="B32" s="49">
        <v>3220</v>
      </c>
      <c r="C32" s="50">
        <f t="shared" si="4"/>
        <v>2.5551702521048412E-2</v>
      </c>
      <c r="D32" s="49">
        <v>2488</v>
      </c>
      <c r="E32" s="50">
        <f t="shared" si="5"/>
        <v>1.5610588596992075E-2</v>
      </c>
      <c r="F32" s="49">
        <v>2862</v>
      </c>
      <c r="G32" s="51">
        <f t="shared" si="3"/>
        <v>1.4894303527379081E-2</v>
      </c>
    </row>
    <row r="33" spans="1:7">
      <c r="A33" s="27" t="s">
        <v>51</v>
      </c>
      <c r="B33" s="39"/>
      <c r="C33" s="32"/>
      <c r="D33" s="39"/>
      <c r="E33" s="32"/>
      <c r="F33" s="39"/>
      <c r="G33" s="21"/>
    </row>
    <row r="34" spans="1:7">
      <c r="A34" s="22" t="s">
        <v>115</v>
      </c>
      <c r="B34" s="40">
        <v>0</v>
      </c>
      <c r="C34" s="33">
        <f>B34/$B$10</f>
        <v>0</v>
      </c>
      <c r="D34" s="34">
        <v>33</v>
      </c>
      <c r="E34" s="33">
        <f>D34/$D$10</f>
        <v>2.0705362688936435E-4</v>
      </c>
      <c r="F34" s="34">
        <v>0</v>
      </c>
      <c r="G34" s="21">
        <f>F34/$F$10</f>
        <v>0</v>
      </c>
    </row>
    <row r="35" spans="1:7" ht="14" thickBot="1">
      <c r="A35" s="22" t="s">
        <v>90</v>
      </c>
      <c r="B35" s="40">
        <v>26</v>
      </c>
      <c r="C35" s="33">
        <f>B35/$B$10</f>
        <v>2.0631809489045304E-4</v>
      </c>
      <c r="D35" s="34">
        <v>0</v>
      </c>
      <c r="E35" s="33">
        <f>D35/$D$10</f>
        <v>0</v>
      </c>
      <c r="F35" s="34">
        <v>17</v>
      </c>
      <c r="G35" s="21">
        <f>F35/$F$10</f>
        <v>8.847070578806582E-5</v>
      </c>
    </row>
    <row r="36" spans="1:7" ht="14" thickBot="1">
      <c r="A36" s="25" t="s">
        <v>82</v>
      </c>
      <c r="B36" s="35">
        <f>B30+B31-B32-B35</f>
        <v>6904</v>
      </c>
      <c r="C36" s="26">
        <f t="shared" si="4"/>
        <v>5.4785389504757219E-2</v>
      </c>
      <c r="D36" s="35">
        <f>D30+D31-D32+D34</f>
        <v>11031</v>
      </c>
      <c r="E36" s="26">
        <f t="shared" si="5"/>
        <v>6.9212380552017519E-2</v>
      </c>
      <c r="F36" s="35">
        <f>F30+F31-F32-F35</f>
        <v>11127</v>
      </c>
      <c r="G36" s="31">
        <f t="shared" si="3"/>
        <v>5.7906679017871082E-2</v>
      </c>
    </row>
    <row r="37" spans="1:7" ht="14" thickBot="1">
      <c r="A37" s="27" t="s">
        <v>83</v>
      </c>
      <c r="B37" s="39">
        <v>3355</v>
      </c>
      <c r="C37" s="32">
        <f t="shared" si="4"/>
        <v>2.6622969552210381E-2</v>
      </c>
      <c r="D37" s="39">
        <v>5704</v>
      </c>
      <c r="E37" s="32">
        <f t="shared" si="5"/>
        <v>3.5788905690210128E-2</v>
      </c>
      <c r="F37" s="39">
        <v>3177</v>
      </c>
      <c r="G37" s="21">
        <f t="shared" si="3"/>
        <v>1.6533613664040301E-2</v>
      </c>
    </row>
    <row r="38" spans="1:7" ht="14" thickBot="1">
      <c r="A38" s="25" t="s">
        <v>84</v>
      </c>
      <c r="B38" s="35">
        <f>B36-B37</f>
        <v>3549</v>
      </c>
      <c r="C38" s="26">
        <f t="shared" si="4"/>
        <v>2.8162419952546838E-2</v>
      </c>
      <c r="D38" s="35">
        <f>D36-D37</f>
        <v>5327</v>
      </c>
      <c r="E38" s="26">
        <f t="shared" si="5"/>
        <v>3.3423474861807391E-2</v>
      </c>
      <c r="F38" s="35">
        <f>F36-F37</f>
        <v>7950</v>
      </c>
      <c r="G38" s="31">
        <f t="shared" si="3"/>
        <v>4.1373065353830785E-2</v>
      </c>
    </row>
    <row r="39" spans="1:7">
      <c r="A39" s="48" t="s">
        <v>102</v>
      </c>
      <c r="B39" s="49">
        <f>B40-B41</f>
        <v>-800</v>
      </c>
      <c r="C39" s="50">
        <f t="shared" si="4"/>
        <v>-6.3482490735524005E-3</v>
      </c>
      <c r="D39" s="49">
        <f>D40-D41</f>
        <v>-1100</v>
      </c>
      <c r="E39" s="50">
        <f t="shared" si="5"/>
        <v>-6.9017875629788115E-3</v>
      </c>
      <c r="F39" s="49">
        <f>F40-F41</f>
        <v>-2000</v>
      </c>
      <c r="G39" s="50">
        <f t="shared" si="3"/>
        <v>-1.0408318328007744E-2</v>
      </c>
    </row>
    <row r="40" spans="1:7">
      <c r="A40" s="27" t="s">
        <v>87</v>
      </c>
      <c r="B40" s="39">
        <v>0</v>
      </c>
      <c r="C40" s="32">
        <f>B40/$B$10</f>
        <v>0</v>
      </c>
      <c r="D40" s="39">
        <v>0</v>
      </c>
      <c r="E40" s="32">
        <f>D40/$D$10</f>
        <v>0</v>
      </c>
      <c r="F40" s="39">
        <v>0</v>
      </c>
      <c r="G40" s="32">
        <f>F40/$F$10</f>
        <v>0</v>
      </c>
    </row>
    <row r="41" spans="1:7">
      <c r="A41" s="27" t="s">
        <v>88</v>
      </c>
      <c r="B41" s="39">
        <f>B42</f>
        <v>800</v>
      </c>
      <c r="C41" s="32">
        <f>B41/$B$10</f>
        <v>6.3482490735524005E-3</v>
      </c>
      <c r="D41" s="39">
        <f>D42+D35</f>
        <v>1100</v>
      </c>
      <c r="E41" s="32">
        <f>D41/$D$10</f>
        <v>6.9017875629788115E-3</v>
      </c>
      <c r="F41" s="39">
        <f>F42</f>
        <v>2000</v>
      </c>
      <c r="G41" s="32">
        <f>F41/$F$10</f>
        <v>1.0408318328007744E-2</v>
      </c>
    </row>
    <row r="42" spans="1:7">
      <c r="A42" s="22" t="s">
        <v>86</v>
      </c>
      <c r="B42" s="40">
        <v>800</v>
      </c>
      <c r="C42" s="33">
        <f>B42/$B$10</f>
        <v>6.3482490735524005E-3</v>
      </c>
      <c r="D42" s="34">
        <v>1100</v>
      </c>
      <c r="E42" s="33">
        <f>D42/$D$10</f>
        <v>6.9017875629788115E-3</v>
      </c>
      <c r="F42" s="34">
        <v>2000</v>
      </c>
      <c r="G42" s="21">
        <f>F42/$F$10</f>
        <v>1.0408318328007744E-2</v>
      </c>
    </row>
    <row r="43" spans="1:7" ht="14" thickBot="1">
      <c r="B43" s="28"/>
      <c r="C43" s="14"/>
      <c r="D43" s="14"/>
      <c r="E43" s="14"/>
      <c r="F43" s="14"/>
      <c r="G43" s="28"/>
    </row>
    <row r="44" spans="1:7" ht="14" thickBot="1">
      <c r="A44" s="25" t="s">
        <v>85</v>
      </c>
      <c r="B44" s="35">
        <f>SUM(B38,B39+2)</f>
        <v>2751</v>
      </c>
      <c r="C44" s="26">
        <f>B44/$B$10</f>
        <v>2.1830041501678318E-2</v>
      </c>
      <c r="D44" s="35">
        <f>SUM(D38,D39)</f>
        <v>4227</v>
      </c>
      <c r="E44" s="26">
        <f>D44/$D$10</f>
        <v>2.6521687298828579E-2</v>
      </c>
      <c r="F44" s="35">
        <f>SUM(F38,F39)</f>
        <v>5950</v>
      </c>
      <c r="G44" s="26">
        <f>F44/$F$10</f>
        <v>3.0964747025823039E-2</v>
      </c>
    </row>
    <row r="45" spans="1:7">
      <c r="A45" s="43" t="s">
        <v>103</v>
      </c>
      <c r="B45" s="34"/>
      <c r="C45" s="13"/>
      <c r="D45" s="34"/>
      <c r="E45" s="13"/>
      <c r="F45" s="34"/>
      <c r="G45" s="13"/>
    </row>
    <row r="46" spans="1:7">
      <c r="A46" s="43" t="s">
        <v>104</v>
      </c>
      <c r="B46" s="34">
        <v>-302</v>
      </c>
      <c r="C46" s="21">
        <f>B46/$B$10</f>
        <v>-2.3964640252660315E-3</v>
      </c>
      <c r="D46" s="34">
        <v>-507</v>
      </c>
      <c r="E46" s="21">
        <f>D46/$D$10</f>
        <v>-3.1810966313002339E-3</v>
      </c>
      <c r="F46" s="34">
        <v>-358</v>
      </c>
      <c r="G46" s="21">
        <f>F46/$F$10</f>
        <v>-1.8630889807133861E-3</v>
      </c>
    </row>
    <row r="47" spans="1:7">
      <c r="A47" s="43" t="s">
        <v>105</v>
      </c>
      <c r="B47" s="34">
        <f>SUM(B44,B46)</f>
        <v>2449</v>
      </c>
      <c r="C47" s="21">
        <f>B47/$B$10</f>
        <v>1.9433577476412289E-2</v>
      </c>
      <c r="D47" s="34">
        <f>SUM(D44,D46)</f>
        <v>3720</v>
      </c>
      <c r="E47" s="21">
        <f>D47/$D$10</f>
        <v>2.3340590667528343E-2</v>
      </c>
      <c r="F47" s="34">
        <f>SUM(F44,F46)</f>
        <v>5592</v>
      </c>
      <c r="G47" s="21">
        <f>F47/$F$10</f>
        <v>2.9101658045109651E-2</v>
      </c>
    </row>
    <row r="48" spans="1:7" ht="14" thickBot="1">
      <c r="A48" s="28"/>
      <c r="B48" s="45"/>
      <c r="C48" s="28"/>
      <c r="D48" s="45"/>
      <c r="E48" s="28"/>
      <c r="F48" s="45"/>
      <c r="G48" s="28"/>
    </row>
  </sheetData>
  <mergeCells count="5">
    <mergeCell ref="F3:G3"/>
    <mergeCell ref="B3:C3"/>
    <mergeCell ref="D3:E3"/>
    <mergeCell ref="A1:G2"/>
    <mergeCell ref="A3:A4"/>
  </mergeCells>
  <phoneticPr fontId="3" type="noConversion"/>
  <pageMargins left="0.75" right="0.75" top="1" bottom="1" header="0.5" footer="0.5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51"/>
  <sheetViews>
    <sheetView topLeftCell="A19" workbookViewId="0">
      <selection activeCell="F43" sqref="A43:F43"/>
    </sheetView>
  </sheetViews>
  <sheetFormatPr baseColWidth="10" defaultColWidth="8.83203125" defaultRowHeight="13"/>
  <cols>
    <col min="1" max="1" width="44.6640625" bestFit="1" customWidth="1"/>
    <col min="2" max="2" width="7.5" bestFit="1" customWidth="1"/>
    <col min="3" max="3" width="8" bestFit="1" customWidth="1"/>
    <col min="4" max="4" width="7.5" bestFit="1" customWidth="1"/>
    <col min="9" max="9" width="10" bestFit="1" customWidth="1"/>
  </cols>
  <sheetData>
    <row r="1" spans="1:9" ht="15" customHeight="1" thickBot="1">
      <c r="A1" s="30"/>
    </row>
    <row r="2" spans="1:9" ht="14" thickBot="1">
      <c r="A2" s="383" t="s">
        <v>52</v>
      </c>
      <c r="B2" s="373">
        <v>2008</v>
      </c>
      <c r="C2" s="374"/>
      <c r="D2" s="373">
        <v>2009</v>
      </c>
      <c r="E2" s="374"/>
      <c r="F2" s="373">
        <v>2010</v>
      </c>
      <c r="G2" s="374"/>
      <c r="I2" s="19">
        <f>SUM(B11:B15)</f>
        <v>67260</v>
      </c>
    </row>
    <row r="3" spans="1:9" ht="22.5" customHeight="1" thickBot="1">
      <c r="A3" s="384"/>
      <c r="B3" s="29" t="s">
        <v>109</v>
      </c>
      <c r="C3" s="29" t="s">
        <v>110</v>
      </c>
      <c r="D3" s="29" t="s">
        <v>109</v>
      </c>
      <c r="E3" s="29" t="s">
        <v>110</v>
      </c>
      <c r="F3" s="29" t="s">
        <v>109</v>
      </c>
      <c r="G3" s="29" t="s">
        <v>110</v>
      </c>
    </row>
    <row r="4" spans="1:9">
      <c r="A4" s="27" t="s">
        <v>108</v>
      </c>
      <c r="B4" s="8"/>
      <c r="C4" s="8"/>
      <c r="D4" s="8"/>
      <c r="E4" s="8"/>
      <c r="F4" s="8"/>
      <c r="G4" s="8"/>
    </row>
    <row r="5" spans="1:9">
      <c r="A5" s="22" t="s">
        <v>111</v>
      </c>
      <c r="B5" s="34">
        <v>124729</v>
      </c>
      <c r="C5" s="21">
        <f t="shared" ref="C5:C21" si="0">B5/$B$9</f>
        <v>0.98670980705487743</v>
      </c>
      <c r="D5" s="34">
        <v>157228</v>
      </c>
      <c r="E5" s="21">
        <f t="shared" ref="E5:E21" si="1">D5/$D$9</f>
        <v>0.98015722113820125</v>
      </c>
      <c r="F5" s="34">
        <v>189085</v>
      </c>
      <c r="G5" s="21">
        <f t="shared" ref="G5:G21" si="2">F5/$F$9</f>
        <v>0.98029914197578871</v>
      </c>
    </row>
    <row r="6" spans="1:9">
      <c r="A6" s="13" t="s">
        <v>112</v>
      </c>
      <c r="B6" s="34">
        <f>1483+390</f>
        <v>1873</v>
      </c>
      <c r="C6" s="21">
        <f t="shared" si="0"/>
        <v>1.4816982967984874E-2</v>
      </c>
      <c r="D6" s="34">
        <f>1201+999+33</f>
        <v>2233</v>
      </c>
      <c r="E6" s="21">
        <f t="shared" si="1"/>
        <v>1.3920491736850964E-2</v>
      </c>
      <c r="F6" s="34">
        <f>1581+731</f>
        <v>2312</v>
      </c>
      <c r="G6" s="21">
        <f t="shared" si="2"/>
        <v>1.1986416776835939E-2</v>
      </c>
    </row>
    <row r="7" spans="1:9">
      <c r="A7" s="13" t="s">
        <v>89</v>
      </c>
      <c r="B7" s="38">
        <v>0</v>
      </c>
      <c r="C7" s="21">
        <f t="shared" si="0"/>
        <v>0</v>
      </c>
      <c r="D7" s="34">
        <v>965</v>
      </c>
      <c r="E7" s="21">
        <f t="shared" si="1"/>
        <v>6.015796921657492E-3</v>
      </c>
      <c r="F7" s="34">
        <v>1493</v>
      </c>
      <c r="G7" s="21">
        <f t="shared" si="2"/>
        <v>7.7403634289861835E-3</v>
      </c>
    </row>
    <row r="8" spans="1:9" ht="14" thickBot="1">
      <c r="A8" s="22" t="s">
        <v>120</v>
      </c>
      <c r="B8" s="34">
        <v>-193</v>
      </c>
      <c r="C8" s="21">
        <f t="shared" si="0"/>
        <v>-1.5267900228622961E-3</v>
      </c>
      <c r="D8" s="34">
        <v>-15</v>
      </c>
      <c r="E8" s="21">
        <f t="shared" si="1"/>
        <v>-9.3509796709701957E-5</v>
      </c>
      <c r="F8" s="34">
        <v>-5</v>
      </c>
      <c r="G8" s="21">
        <f t="shared" si="2"/>
        <v>-2.5922181610804364E-5</v>
      </c>
    </row>
    <row r="9" spans="1:9" ht="14" thickBot="1">
      <c r="A9" s="25" t="s">
        <v>113</v>
      </c>
      <c r="B9" s="35">
        <f>SUM(B5:B8)</f>
        <v>126409</v>
      </c>
      <c r="C9" s="26">
        <f t="shared" si="0"/>
        <v>1</v>
      </c>
      <c r="D9" s="35">
        <f>SUM(D5:D8)</f>
        <v>160411</v>
      </c>
      <c r="E9" s="26">
        <f t="shared" si="1"/>
        <v>1</v>
      </c>
      <c r="F9" s="35">
        <f>SUM(F5:F8)</f>
        <v>192885</v>
      </c>
      <c r="G9" s="26">
        <f t="shared" si="2"/>
        <v>1</v>
      </c>
    </row>
    <row r="10" spans="1:9">
      <c r="A10" s="48" t="s">
        <v>121</v>
      </c>
      <c r="B10" s="49">
        <f>B11+B12+B13+B14+B15</f>
        <v>67260</v>
      </c>
      <c r="C10" s="50">
        <f t="shared" si="0"/>
        <v>0.53208236755294325</v>
      </c>
      <c r="D10" s="49">
        <f>D11+D12+D13+D14+D15</f>
        <v>84517</v>
      </c>
      <c r="E10" s="50">
        <f t="shared" si="1"/>
        <v>0.52687783256759202</v>
      </c>
      <c r="F10" s="49">
        <f>F11+F12+F13+F14+F15</f>
        <v>101743</v>
      </c>
      <c r="G10" s="50">
        <f t="shared" si="2"/>
        <v>0.52748010472561369</v>
      </c>
    </row>
    <row r="11" spans="1:9">
      <c r="A11" s="22" t="s">
        <v>114</v>
      </c>
      <c r="B11" s="34">
        <v>20728</v>
      </c>
      <c r="C11" s="33">
        <f t="shared" si="0"/>
        <v>0.16397566628958382</v>
      </c>
      <c r="D11" s="34">
        <v>25782</v>
      </c>
      <c r="E11" s="21">
        <f t="shared" si="1"/>
        <v>0.1607246385846357</v>
      </c>
      <c r="F11" s="34">
        <v>24842</v>
      </c>
      <c r="G11" s="21">
        <f t="shared" si="2"/>
        <v>0.12879176711512041</v>
      </c>
    </row>
    <row r="12" spans="1:9">
      <c r="A12" s="22" t="s">
        <v>119</v>
      </c>
      <c r="B12" s="34">
        <v>-1494</v>
      </c>
      <c r="C12" s="33">
        <f t="shared" si="0"/>
        <v>-1.1818778726198293E-2</v>
      </c>
      <c r="D12" s="34">
        <v>-1254</v>
      </c>
      <c r="E12" s="21">
        <f t="shared" si="1"/>
        <v>-7.8174190049310841E-3</v>
      </c>
      <c r="F12" s="34">
        <v>415</v>
      </c>
      <c r="G12" s="21">
        <f t="shared" si="2"/>
        <v>2.1515410736967621E-3</v>
      </c>
    </row>
    <row r="13" spans="1:9">
      <c r="A13" s="22" t="s">
        <v>95</v>
      </c>
      <c r="B13" s="34">
        <v>44786</v>
      </c>
      <c r="C13" s="33">
        <f t="shared" si="0"/>
        <v>0.35429439359539272</v>
      </c>
      <c r="D13" s="34">
        <v>55511</v>
      </c>
      <c r="E13" s="21">
        <f t="shared" si="1"/>
        <v>0.34605482167681767</v>
      </c>
      <c r="F13" s="34">
        <v>71492</v>
      </c>
      <c r="G13" s="21">
        <f t="shared" si="2"/>
        <v>0.37064572154392511</v>
      </c>
    </row>
    <row r="14" spans="1:9">
      <c r="A14" s="22" t="s">
        <v>123</v>
      </c>
      <c r="B14" s="34">
        <v>2233</v>
      </c>
      <c r="C14" s="33">
        <f t="shared" si="0"/>
        <v>1.7664881456225426E-2</v>
      </c>
      <c r="D14" s="34">
        <v>1700</v>
      </c>
      <c r="E14" s="21">
        <f t="shared" si="1"/>
        <v>1.0597776960432887E-2</v>
      </c>
      <c r="F14" s="34">
        <v>2486</v>
      </c>
      <c r="G14" s="21">
        <f t="shared" si="2"/>
        <v>1.2888508696891931E-2</v>
      </c>
    </row>
    <row r="15" spans="1:9" ht="14" thickBot="1">
      <c r="A15" s="22" t="s">
        <v>122</v>
      </c>
      <c r="B15" s="34">
        <v>1007</v>
      </c>
      <c r="C15" s="33">
        <f t="shared" si="0"/>
        <v>7.9662049379395448E-3</v>
      </c>
      <c r="D15" s="34">
        <v>2778</v>
      </c>
      <c r="E15" s="21">
        <f t="shared" si="1"/>
        <v>1.73180143506368E-2</v>
      </c>
      <c r="F15" s="34">
        <v>2508</v>
      </c>
      <c r="G15" s="21">
        <f t="shared" si="2"/>
        <v>1.300256629597947E-2</v>
      </c>
    </row>
    <row r="16" spans="1:9" ht="14" thickBot="1">
      <c r="A16" s="25" t="s">
        <v>124</v>
      </c>
      <c r="B16" s="35">
        <f>B9-B10</f>
        <v>59149</v>
      </c>
      <c r="C16" s="26">
        <f t="shared" si="0"/>
        <v>0.46791763244705675</v>
      </c>
      <c r="D16" s="35">
        <f>D9-D10</f>
        <v>75894</v>
      </c>
      <c r="E16" s="26">
        <f t="shared" si="1"/>
        <v>0.47312216743240798</v>
      </c>
      <c r="F16" s="35">
        <f>F9-F10</f>
        <v>91142</v>
      </c>
      <c r="G16" s="26">
        <f t="shared" si="2"/>
        <v>0.47251989527438631</v>
      </c>
    </row>
    <row r="17" spans="1:11">
      <c r="A17" s="48" t="s">
        <v>96</v>
      </c>
      <c r="B17" s="49">
        <f>B18+B19</f>
        <v>4833</v>
      </c>
      <c r="C17" s="50">
        <f t="shared" si="0"/>
        <v>3.8233037204629415E-2</v>
      </c>
      <c r="D17" s="49">
        <f>D18+D19</f>
        <v>6177</v>
      </c>
      <c r="E17" s="50">
        <f t="shared" si="1"/>
        <v>3.8507334285055261E-2</v>
      </c>
      <c r="F17" s="49">
        <f>F18+F19</f>
        <v>7441</v>
      </c>
      <c r="G17" s="50">
        <f t="shared" si="2"/>
        <v>3.8577390673199055E-2</v>
      </c>
    </row>
    <row r="18" spans="1:11">
      <c r="A18" s="23" t="s">
        <v>79</v>
      </c>
      <c r="B18" s="34">
        <v>2907</v>
      </c>
      <c r="C18" s="33">
        <f t="shared" si="0"/>
        <v>2.299678029254246E-2</v>
      </c>
      <c r="D18" s="34">
        <v>3080</v>
      </c>
      <c r="E18" s="21">
        <f t="shared" si="1"/>
        <v>1.9200678257725468E-2</v>
      </c>
      <c r="F18" s="34">
        <v>3240</v>
      </c>
      <c r="G18" s="21">
        <f t="shared" si="2"/>
        <v>1.6797573683801227E-2</v>
      </c>
    </row>
    <row r="19" spans="1:11">
      <c r="A19" s="23" t="s">
        <v>80</v>
      </c>
      <c r="B19" s="34">
        <v>1926</v>
      </c>
      <c r="C19" s="33">
        <f t="shared" si="0"/>
        <v>1.5236256912086956E-2</v>
      </c>
      <c r="D19" s="34">
        <v>3097</v>
      </c>
      <c r="E19" s="21">
        <f t="shared" si="1"/>
        <v>1.9306656027329797E-2</v>
      </c>
      <c r="F19" s="34">
        <v>4201</v>
      </c>
      <c r="G19" s="21">
        <f t="shared" si="2"/>
        <v>2.1779816989397828E-2</v>
      </c>
    </row>
    <row r="20" spans="1:11">
      <c r="A20" s="48" t="s">
        <v>99</v>
      </c>
      <c r="B20" s="49">
        <v>216</v>
      </c>
      <c r="C20" s="50">
        <f t="shared" si="0"/>
        <v>1.7087390929443314E-3</v>
      </c>
      <c r="D20" s="49">
        <v>392</v>
      </c>
      <c r="E20" s="50">
        <f t="shared" si="1"/>
        <v>2.4437226873468775E-3</v>
      </c>
      <c r="F20" s="49">
        <v>182</v>
      </c>
      <c r="G20" s="50">
        <f t="shared" si="2"/>
        <v>9.4356741063327887E-4</v>
      </c>
    </row>
    <row r="21" spans="1:11" ht="14" thickBot="1">
      <c r="A21" s="48" t="s">
        <v>97</v>
      </c>
      <c r="B21" s="53">
        <v>327</v>
      </c>
      <c r="C21" s="50">
        <f t="shared" si="0"/>
        <v>2.5868411268185018E-3</v>
      </c>
      <c r="D21" s="53">
        <v>278</v>
      </c>
      <c r="E21" s="50">
        <f t="shared" si="1"/>
        <v>1.7330482323531429E-3</v>
      </c>
      <c r="F21" s="53">
        <v>406</v>
      </c>
      <c r="G21" s="50">
        <f t="shared" si="2"/>
        <v>2.1048811467973146E-3</v>
      </c>
    </row>
    <row r="22" spans="1:11" ht="14" thickBot="1">
      <c r="A22" s="25" t="s">
        <v>92</v>
      </c>
      <c r="B22" s="35">
        <f>B16-B17-B20-B21</f>
        <v>53773</v>
      </c>
      <c r="C22" s="26">
        <f>B22/$B$22</f>
        <v>1</v>
      </c>
      <c r="D22" s="35">
        <f>D16-D17-D20-D21</f>
        <v>69047</v>
      </c>
      <c r="E22" s="26">
        <f>D22/$D$22</f>
        <v>1</v>
      </c>
      <c r="F22" s="35">
        <f>F16-F17-F20-F21</f>
        <v>83113</v>
      </c>
      <c r="G22" s="26">
        <f>F22/$F$22</f>
        <v>1</v>
      </c>
    </row>
    <row r="23" spans="1:11">
      <c r="A23" s="48" t="s">
        <v>93</v>
      </c>
      <c r="B23" s="49">
        <f>SUM(B24:B28)</f>
        <v>43623</v>
      </c>
      <c r="C23" s="58">
        <f t="shared" ref="C23:C41" si="3">B23/$B$22</f>
        <v>0.81124356089487293</v>
      </c>
      <c r="D23" s="49">
        <f>SUM(D24:D28)</f>
        <v>55528</v>
      </c>
      <c r="E23" s="58">
        <f t="shared" ref="E23:E41" si="4">D23/$D$22</f>
        <v>0.80420583081089692</v>
      </c>
      <c r="F23" s="49">
        <f>SUM(F24:F28)</f>
        <v>69107</v>
      </c>
      <c r="G23" s="58">
        <f t="shared" ref="G23:G41" si="5">F23/$F$22</f>
        <v>0.83148243957022372</v>
      </c>
    </row>
    <row r="24" spans="1:11">
      <c r="A24" s="22" t="s">
        <v>126</v>
      </c>
      <c r="B24" s="40">
        <v>32119</v>
      </c>
      <c r="C24" s="37">
        <f t="shared" si="3"/>
        <v>0.59730719878005689</v>
      </c>
      <c r="D24" s="34">
        <v>40930</v>
      </c>
      <c r="E24" s="37">
        <f t="shared" si="4"/>
        <v>0.59278462496560314</v>
      </c>
      <c r="F24" s="34">
        <v>51161</v>
      </c>
      <c r="G24" s="37">
        <f t="shared" si="5"/>
        <v>0.6155595394222324</v>
      </c>
      <c r="K24" s="19"/>
    </row>
    <row r="25" spans="1:11">
      <c r="A25" s="22" t="s">
        <v>127</v>
      </c>
      <c r="B25" s="40">
        <v>8557</v>
      </c>
      <c r="C25" s="37">
        <f t="shared" si="3"/>
        <v>0.15913190634705149</v>
      </c>
      <c r="D25" s="34">
        <v>11002</v>
      </c>
      <c r="E25" s="37">
        <f t="shared" si="4"/>
        <v>0.15934073891696959</v>
      </c>
      <c r="F25" s="34">
        <v>13598</v>
      </c>
      <c r="G25" s="37">
        <f t="shared" si="5"/>
        <v>0.16360858108839774</v>
      </c>
    </row>
    <row r="26" spans="1:11">
      <c r="A26" s="22" t="s">
        <v>128</v>
      </c>
      <c r="B26" s="40">
        <v>399</v>
      </c>
      <c r="C26" s="37">
        <f t="shared" si="3"/>
        <v>7.4200807096498241E-3</v>
      </c>
      <c r="D26" s="34">
        <v>183</v>
      </c>
      <c r="E26" s="37">
        <f t="shared" si="4"/>
        <v>2.6503685895114923E-3</v>
      </c>
      <c r="F26" s="34">
        <v>177</v>
      </c>
      <c r="G26" s="37">
        <f t="shared" si="5"/>
        <v>2.1296307436863065E-3</v>
      </c>
    </row>
    <row r="27" spans="1:11">
      <c r="A27" s="22" t="s">
        <v>76</v>
      </c>
      <c r="B27" s="40">
        <v>1178</v>
      </c>
      <c r="C27" s="37">
        <f t="shared" si="3"/>
        <v>2.190690495229948E-2</v>
      </c>
      <c r="D27" s="34">
        <v>1607</v>
      </c>
      <c r="E27" s="37">
        <f t="shared" si="4"/>
        <v>2.3274001766912394E-2</v>
      </c>
      <c r="F27" s="34">
        <v>2269</v>
      </c>
      <c r="G27" s="37">
        <f t="shared" si="5"/>
        <v>2.730018168036288E-2</v>
      </c>
    </row>
    <row r="28" spans="1:11">
      <c r="A28" s="22" t="s">
        <v>77</v>
      </c>
      <c r="B28" s="40">
        <v>1370</v>
      </c>
      <c r="C28" s="37">
        <f t="shared" si="3"/>
        <v>2.5477470105815185E-2</v>
      </c>
      <c r="D28" s="34">
        <v>1806</v>
      </c>
      <c r="E28" s="37">
        <f t="shared" si="4"/>
        <v>2.6156096571900298E-2</v>
      </c>
      <c r="F28" s="34">
        <v>1902</v>
      </c>
      <c r="G28" s="37">
        <f t="shared" si="5"/>
        <v>2.288450663554438E-2</v>
      </c>
    </row>
    <row r="29" spans="1:11">
      <c r="A29" s="48" t="s">
        <v>94</v>
      </c>
      <c r="B29" s="49">
        <f>B31</f>
        <v>3246</v>
      </c>
      <c r="C29" s="50">
        <f t="shared" si="3"/>
        <v>6.0364867126624887E-2</v>
      </c>
      <c r="D29" s="49">
        <f>D31</f>
        <v>2488</v>
      </c>
      <c r="E29" s="50">
        <f t="shared" si="4"/>
        <v>3.6033426506582471E-2</v>
      </c>
      <c r="F29" s="49">
        <f>F31</f>
        <v>2879</v>
      </c>
      <c r="G29" s="50">
        <f t="shared" si="5"/>
        <v>3.4639587068208341E-2</v>
      </c>
    </row>
    <row r="30" spans="1:11">
      <c r="A30" s="22" t="s">
        <v>130</v>
      </c>
      <c r="B30" s="40">
        <v>0</v>
      </c>
      <c r="C30" s="37">
        <f t="shared" si="3"/>
        <v>0</v>
      </c>
      <c r="D30" s="40">
        <v>0</v>
      </c>
      <c r="E30" s="37">
        <f t="shared" si="4"/>
        <v>0</v>
      </c>
      <c r="F30" s="40">
        <v>0</v>
      </c>
      <c r="G30" s="37">
        <f t="shared" si="5"/>
        <v>0</v>
      </c>
      <c r="K30" s="19"/>
    </row>
    <row r="31" spans="1:11">
      <c r="A31" s="22" t="s">
        <v>129</v>
      </c>
      <c r="B31" s="40">
        <v>3246</v>
      </c>
      <c r="C31" s="37">
        <f t="shared" si="3"/>
        <v>6.0364867126624887E-2</v>
      </c>
      <c r="D31" s="40">
        <v>2488</v>
      </c>
      <c r="E31" s="37">
        <f t="shared" si="4"/>
        <v>3.6033426506582471E-2</v>
      </c>
      <c r="F31" s="40">
        <v>2879</v>
      </c>
      <c r="G31" s="37">
        <f t="shared" si="5"/>
        <v>3.4639587068208341E-2</v>
      </c>
    </row>
    <row r="32" spans="1:11">
      <c r="A32" s="48" t="s">
        <v>91</v>
      </c>
      <c r="B32" s="49">
        <v>3355</v>
      </c>
      <c r="C32" s="50">
        <f t="shared" si="3"/>
        <v>6.2391906718985361E-2</v>
      </c>
      <c r="D32" s="49">
        <v>5704</v>
      </c>
      <c r="E32" s="50">
        <f t="shared" si="4"/>
        <v>8.2610395817341808E-2</v>
      </c>
      <c r="F32" s="49">
        <v>3177</v>
      </c>
      <c r="G32" s="50">
        <f t="shared" si="5"/>
        <v>3.8225067077352522E-2</v>
      </c>
    </row>
    <row r="33" spans="1:7">
      <c r="A33" s="48" t="s">
        <v>131</v>
      </c>
      <c r="B33" s="49">
        <f>B22-(B23+B29+B32)</f>
        <v>3549</v>
      </c>
      <c r="C33" s="50">
        <f t="shared" si="3"/>
        <v>6.5999665259516851E-2</v>
      </c>
      <c r="D33" s="49">
        <f>D22-(D23+D29+D32)</f>
        <v>5327</v>
      </c>
      <c r="E33" s="50">
        <f t="shared" si="4"/>
        <v>7.7150346865178784E-2</v>
      </c>
      <c r="F33" s="49">
        <f>F22-(F23+F29+F32)</f>
        <v>7950</v>
      </c>
      <c r="G33" s="50">
        <f t="shared" si="5"/>
        <v>9.5652906284215466E-2</v>
      </c>
    </row>
    <row r="34" spans="1:7">
      <c r="A34" s="24" t="s">
        <v>102</v>
      </c>
      <c r="B34" s="36">
        <f>B35-B36</f>
        <v>-800</v>
      </c>
      <c r="C34" s="37">
        <f t="shared" si="3"/>
        <v>-1.4877354806315437E-2</v>
      </c>
      <c r="D34" s="36">
        <f>D35-D36</f>
        <v>-1100</v>
      </c>
      <c r="E34" s="37">
        <f t="shared" si="4"/>
        <v>-1.5931177314003505E-2</v>
      </c>
      <c r="F34" s="36">
        <f>F35-F36</f>
        <v>-2000</v>
      </c>
      <c r="G34" s="37">
        <f t="shared" si="5"/>
        <v>-2.4063624222444142E-2</v>
      </c>
    </row>
    <row r="35" spans="1:7">
      <c r="A35" s="27" t="s">
        <v>87</v>
      </c>
      <c r="B35" s="39">
        <f>0</f>
        <v>0</v>
      </c>
      <c r="C35" s="37">
        <f t="shared" si="3"/>
        <v>0</v>
      </c>
      <c r="D35" s="39">
        <f>0</f>
        <v>0</v>
      </c>
      <c r="E35" s="37">
        <f t="shared" si="4"/>
        <v>0</v>
      </c>
      <c r="F35" s="41">
        <v>0</v>
      </c>
      <c r="G35" s="37">
        <f t="shared" si="5"/>
        <v>0</v>
      </c>
    </row>
    <row r="36" spans="1:7">
      <c r="A36" s="27" t="s">
        <v>88</v>
      </c>
      <c r="B36" s="39">
        <f>B37</f>
        <v>800</v>
      </c>
      <c r="C36" s="37">
        <f t="shared" si="3"/>
        <v>1.4877354806315437E-2</v>
      </c>
      <c r="D36" s="39">
        <f>D37</f>
        <v>1100</v>
      </c>
      <c r="E36" s="37">
        <f t="shared" si="4"/>
        <v>1.5931177314003505E-2</v>
      </c>
      <c r="F36" s="39">
        <f>F37</f>
        <v>2000</v>
      </c>
      <c r="G36" s="37">
        <f t="shared" si="5"/>
        <v>2.4063624222444142E-2</v>
      </c>
    </row>
    <row r="37" spans="1:7">
      <c r="A37" s="22" t="s">
        <v>86</v>
      </c>
      <c r="B37" s="40">
        <v>800</v>
      </c>
      <c r="C37" s="37">
        <f t="shared" si="3"/>
        <v>1.4877354806315437E-2</v>
      </c>
      <c r="D37" s="34">
        <v>1100</v>
      </c>
      <c r="E37" s="37">
        <f t="shared" si="4"/>
        <v>1.5931177314003505E-2</v>
      </c>
      <c r="F37" s="34">
        <v>2000</v>
      </c>
      <c r="G37" s="37">
        <f t="shared" si="5"/>
        <v>2.4063624222444142E-2</v>
      </c>
    </row>
    <row r="38" spans="1:7">
      <c r="A38" s="13"/>
      <c r="B38" s="34"/>
      <c r="C38" s="37"/>
      <c r="D38" s="34"/>
      <c r="E38" s="37">
        <f t="shared" si="4"/>
        <v>0</v>
      </c>
      <c r="F38" s="34"/>
      <c r="G38" s="37">
        <f t="shared" si="5"/>
        <v>0</v>
      </c>
    </row>
    <row r="39" spans="1:7">
      <c r="A39" s="22" t="s">
        <v>132</v>
      </c>
      <c r="B39" s="40">
        <v>302</v>
      </c>
      <c r="C39" s="37">
        <f t="shared" si="3"/>
        <v>5.6162014393840772E-3</v>
      </c>
      <c r="D39" s="34">
        <v>507</v>
      </c>
      <c r="E39" s="37">
        <f t="shared" si="4"/>
        <v>7.3428244529088879E-3</v>
      </c>
      <c r="F39" s="34">
        <v>358</v>
      </c>
      <c r="G39" s="37">
        <f t="shared" si="5"/>
        <v>4.3073887358175012E-3</v>
      </c>
    </row>
    <row r="40" spans="1:7" ht="14" thickBot="1">
      <c r="A40" s="22"/>
      <c r="B40" s="40"/>
      <c r="C40" s="57"/>
      <c r="D40" s="34"/>
      <c r="E40" s="57">
        <f t="shared" si="4"/>
        <v>0</v>
      </c>
      <c r="F40" s="34"/>
      <c r="G40" s="57">
        <f t="shared" si="5"/>
        <v>0</v>
      </c>
    </row>
    <row r="41" spans="1:7" ht="14" thickBot="1">
      <c r="A41" s="54" t="s">
        <v>133</v>
      </c>
      <c r="B41" s="55">
        <v>2449</v>
      </c>
      <c r="C41" s="56">
        <f t="shared" si="3"/>
        <v>4.5543302400833131E-2</v>
      </c>
      <c r="D41" s="55">
        <v>3720</v>
      </c>
      <c r="E41" s="56">
        <f t="shared" si="4"/>
        <v>5.3876345098266401E-2</v>
      </c>
      <c r="F41" s="55">
        <v>5592</v>
      </c>
      <c r="G41" s="56">
        <f t="shared" si="5"/>
        <v>6.7281893325953829E-2</v>
      </c>
    </row>
    <row r="42" spans="1:7">
      <c r="A42" s="1"/>
    </row>
    <row r="43" spans="1:7">
      <c r="A43" s="1"/>
    </row>
    <row r="51" spans="6:6">
      <c r="F51" s="6"/>
    </row>
  </sheetData>
  <mergeCells count="4">
    <mergeCell ref="A2:A3"/>
    <mergeCell ref="B2:C2"/>
    <mergeCell ref="D2:E2"/>
    <mergeCell ref="F2:G2"/>
  </mergeCells>
  <phoneticPr fontId="8" type="noConversion"/>
  <pageMargins left="0.75" right="0.75" top="1" bottom="1" header="0.3" footer="0.3"/>
  <headerFooter alignWithMargins="0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A157"/>
  <sheetViews>
    <sheetView tabSelected="1" zoomScale="111" zoomScaleNormal="111" workbookViewId="0">
      <pane xSplit="1" topLeftCell="B1" activePane="topRight" state="frozen"/>
      <selection pane="topRight" activeCell="E5" sqref="E5:R99"/>
    </sheetView>
  </sheetViews>
  <sheetFormatPr baseColWidth="10" defaultColWidth="8.83203125" defaultRowHeight="13"/>
  <cols>
    <col min="1" max="1" width="41.5" bestFit="1" customWidth="1"/>
    <col min="2" max="2" width="10.1640625" bestFit="1" customWidth="1"/>
    <col min="3" max="3" width="10.1640625" customWidth="1"/>
    <col min="4" max="4" width="10.5" customWidth="1"/>
    <col min="5" max="5" width="11.5" customWidth="1"/>
    <col min="6" max="6" width="10.6640625" customWidth="1"/>
    <col min="7" max="7" width="3.6640625" customWidth="1"/>
    <col min="8" max="8" width="11.1640625" bestFit="1" customWidth="1"/>
    <col min="9" max="9" width="9.83203125" customWidth="1"/>
    <col min="10" max="10" width="4.1640625" customWidth="1"/>
    <col min="11" max="11" width="12.6640625" bestFit="1" customWidth="1"/>
    <col min="12" max="12" width="12" customWidth="1"/>
    <col min="13" max="13" width="3" customWidth="1"/>
    <col min="14" max="15" width="10.1640625" bestFit="1" customWidth="1"/>
    <col min="16" max="16" width="2.83203125" customWidth="1"/>
    <col min="17" max="17" width="10.1640625" customWidth="1"/>
    <col min="18" max="18" width="9.6640625" customWidth="1"/>
    <col min="19" max="19" width="8.5" bestFit="1" customWidth="1"/>
    <col min="21" max="21" width="12.33203125" bestFit="1" customWidth="1"/>
    <col min="22" max="22" width="13.6640625" customWidth="1"/>
  </cols>
  <sheetData>
    <row r="1" spans="1:18" ht="14" thickBot="1"/>
    <row r="2" spans="1:18" ht="19.5" customHeight="1" thickBot="1">
      <c r="A2" s="400" t="s">
        <v>136</v>
      </c>
      <c r="B2" s="389">
        <v>2018</v>
      </c>
      <c r="C2" s="389">
        <v>2019</v>
      </c>
      <c r="D2" s="389" t="s">
        <v>137</v>
      </c>
      <c r="E2" s="391" t="s">
        <v>138</v>
      </c>
      <c r="F2" s="392"/>
      <c r="G2" s="387" t="s">
        <v>141</v>
      </c>
      <c r="H2" s="385" t="s">
        <v>58</v>
      </c>
      <c r="I2" s="386"/>
      <c r="J2" s="387" t="s">
        <v>141</v>
      </c>
      <c r="K2" s="385" t="s">
        <v>56</v>
      </c>
      <c r="L2" s="386"/>
      <c r="M2" s="387" t="s">
        <v>141</v>
      </c>
      <c r="N2" s="385" t="s">
        <v>59</v>
      </c>
      <c r="O2" s="386"/>
      <c r="P2" s="387" t="s">
        <v>141</v>
      </c>
      <c r="Q2" s="385" t="s">
        <v>57</v>
      </c>
      <c r="R2" s="386"/>
    </row>
    <row r="3" spans="1:18" ht="14" thickBot="1">
      <c r="A3" s="382"/>
      <c r="B3" s="390"/>
      <c r="C3" s="390"/>
      <c r="D3" s="390"/>
      <c r="E3" s="95" t="s">
        <v>139</v>
      </c>
      <c r="F3" s="18" t="s">
        <v>140</v>
      </c>
      <c r="G3" s="388"/>
      <c r="H3" s="15" t="s">
        <v>142</v>
      </c>
      <c r="I3" s="16" t="s">
        <v>140</v>
      </c>
      <c r="J3" s="388"/>
      <c r="K3" s="15" t="s">
        <v>142</v>
      </c>
      <c r="L3" s="16" t="s">
        <v>140</v>
      </c>
      <c r="M3" s="388"/>
      <c r="N3" s="15" t="s">
        <v>142</v>
      </c>
      <c r="O3" s="16" t="s">
        <v>140</v>
      </c>
      <c r="P3" s="388"/>
      <c r="Q3" s="15" t="s">
        <v>142</v>
      </c>
      <c r="R3" s="16" t="s">
        <v>140</v>
      </c>
    </row>
    <row r="4" spans="1:18">
      <c r="A4" s="61"/>
      <c r="B4" s="46"/>
      <c r="C4" s="46"/>
      <c r="D4" s="46"/>
      <c r="E4" s="96"/>
      <c r="F4" s="97"/>
      <c r="G4" s="204"/>
      <c r="H4" s="10"/>
      <c r="I4" s="11"/>
      <c r="J4" s="204"/>
      <c r="K4" s="7"/>
      <c r="L4" s="11"/>
      <c r="M4" s="204"/>
      <c r="N4" s="10"/>
      <c r="O4" s="11"/>
      <c r="P4" s="204"/>
      <c r="Q4" s="7"/>
      <c r="R4" s="11"/>
    </row>
    <row r="5" spans="1:18">
      <c r="A5" t="s">
        <v>173</v>
      </c>
      <c r="B5" s="76">
        <f>'SP (NON MODIFICARE)'!B5</f>
        <v>227706</v>
      </c>
      <c r="C5" s="76">
        <f>'SP (NON MODIFICARE)'!C5</f>
        <v>230609</v>
      </c>
      <c r="D5" s="77">
        <f>C5-B5</f>
        <v>2903</v>
      </c>
      <c r="E5" s="99"/>
      <c r="F5" s="99"/>
      <c r="G5" s="205"/>
      <c r="H5" s="295"/>
      <c r="I5" s="90"/>
      <c r="J5" s="205"/>
      <c r="K5" s="294"/>
      <c r="L5" s="293"/>
      <c r="M5" s="205"/>
      <c r="N5" s="89"/>
      <c r="O5" s="90"/>
      <c r="P5" s="205"/>
      <c r="Q5" s="294"/>
      <c r="R5" s="293"/>
    </row>
    <row r="6" spans="1:18">
      <c r="A6" t="s">
        <v>175</v>
      </c>
      <c r="B6" s="76">
        <f>'SP (NON MODIFICARE)'!B7</f>
        <v>118142</v>
      </c>
      <c r="C6" s="76">
        <f>'SP (NON MODIFICARE)'!C7</f>
        <v>103471</v>
      </c>
      <c r="D6" s="77">
        <f t="shared" ref="D6:D69" si="0">C6-B6</f>
        <v>-14671</v>
      </c>
      <c r="E6" s="98"/>
      <c r="F6" s="99"/>
      <c r="G6" s="205"/>
      <c r="H6" s="89"/>
      <c r="I6" s="90"/>
      <c r="J6" s="205"/>
      <c r="K6" s="274"/>
      <c r="L6" s="275"/>
      <c r="M6" s="205"/>
      <c r="N6" s="89"/>
      <c r="O6" s="90"/>
      <c r="P6" s="205"/>
      <c r="Q6" s="105"/>
      <c r="R6" s="106"/>
    </row>
    <row r="7" spans="1:18">
      <c r="A7" t="s">
        <v>177</v>
      </c>
      <c r="B7" s="76">
        <f>'SP (NON MODIFICARE)'!B9</f>
        <v>28646</v>
      </c>
      <c r="C7" s="76">
        <f>'SP (NON MODIFICARE)'!C9</f>
        <v>29805</v>
      </c>
      <c r="D7" s="77">
        <f t="shared" si="0"/>
        <v>1159</v>
      </c>
      <c r="E7" s="98"/>
      <c r="F7" s="99"/>
      <c r="G7" s="206"/>
      <c r="H7" s="91"/>
      <c r="I7" s="90"/>
      <c r="J7" s="205"/>
      <c r="K7" s="274"/>
      <c r="L7" s="275"/>
      <c r="M7" s="206"/>
      <c r="N7" s="91"/>
      <c r="O7" s="90"/>
      <c r="P7" s="205"/>
      <c r="Q7" s="105"/>
      <c r="R7" s="106"/>
    </row>
    <row r="8" spans="1:18">
      <c r="A8" s="1" t="s">
        <v>261</v>
      </c>
      <c r="B8" s="76">
        <f>'SP (NON MODIFICARE)'!B10</f>
        <v>36635</v>
      </c>
      <c r="C8" s="76">
        <f>'SP (NON MODIFICARE)'!C10</f>
        <v>48706</v>
      </c>
      <c r="D8" s="77">
        <f t="shared" si="0"/>
        <v>12071</v>
      </c>
      <c r="E8" s="98"/>
      <c r="F8" s="99"/>
      <c r="G8" s="205"/>
      <c r="H8" s="89"/>
      <c r="I8" s="90"/>
      <c r="J8" s="205"/>
      <c r="K8" s="274"/>
      <c r="L8" s="275"/>
      <c r="M8" s="205"/>
      <c r="N8" s="89"/>
      <c r="O8" s="90"/>
      <c r="P8" s="205"/>
      <c r="Q8" s="105"/>
      <c r="R8" s="106"/>
    </row>
    <row r="9" spans="1:18">
      <c r="A9" t="s">
        <v>179</v>
      </c>
      <c r="B9" s="76">
        <f>'SP (NON MODIFICARE)'!B11</f>
        <v>58885</v>
      </c>
      <c r="C9" s="76">
        <f>'SP (NON MODIFICARE)'!C11</f>
        <v>50411</v>
      </c>
      <c r="D9" s="77">
        <f t="shared" si="0"/>
        <v>-8474</v>
      </c>
      <c r="E9" s="98"/>
      <c r="F9" s="99"/>
      <c r="G9" s="205"/>
      <c r="H9" s="89"/>
      <c r="I9" s="90"/>
      <c r="J9" s="205"/>
      <c r="K9" s="274"/>
      <c r="L9" s="275"/>
      <c r="M9" s="205"/>
      <c r="N9" s="89"/>
      <c r="O9" s="90"/>
      <c r="P9" s="205"/>
      <c r="Q9" s="105"/>
      <c r="R9" s="106"/>
    </row>
    <row r="10" spans="1:18">
      <c r="A10" s="6" t="s">
        <v>230</v>
      </c>
      <c r="B10" s="76">
        <v>54157</v>
      </c>
      <c r="C10" s="76">
        <v>50460</v>
      </c>
      <c r="D10" s="77">
        <f t="shared" si="0"/>
        <v>-3697</v>
      </c>
      <c r="E10" s="98"/>
      <c r="F10" s="99"/>
      <c r="G10" s="205"/>
      <c r="H10" s="89"/>
      <c r="I10" s="90"/>
      <c r="J10" s="205"/>
      <c r="K10" s="274"/>
      <c r="L10" s="275"/>
      <c r="M10" s="205"/>
      <c r="N10" s="89"/>
      <c r="O10" s="90"/>
      <c r="P10" s="205"/>
      <c r="Q10" s="105"/>
      <c r="R10" s="106"/>
    </row>
    <row r="11" spans="1:18">
      <c r="A11" t="s">
        <v>229</v>
      </c>
      <c r="B11" s="76">
        <f>281227+9385-52877</f>
        <v>237735</v>
      </c>
      <c r="C11" s="76">
        <f>291873-53706+10636</f>
        <v>248803</v>
      </c>
      <c r="D11" s="77">
        <f t="shared" si="0"/>
        <v>11068</v>
      </c>
      <c r="E11" s="98"/>
      <c r="F11" s="99"/>
      <c r="G11" s="205"/>
      <c r="H11" s="89"/>
      <c r="I11" s="90"/>
      <c r="J11" s="205"/>
      <c r="K11" s="274"/>
      <c r="L11" s="275"/>
      <c r="M11" s="205"/>
      <c r="N11" s="89"/>
      <c r="O11" s="90"/>
      <c r="P11" s="205"/>
      <c r="Q11" s="105"/>
      <c r="R11" s="106"/>
    </row>
    <row r="12" spans="1:18" ht="14" thickBot="1">
      <c r="A12" s="65"/>
      <c r="B12" s="78"/>
      <c r="C12" s="78"/>
      <c r="D12" s="77"/>
      <c r="E12" s="98"/>
      <c r="F12" s="99"/>
      <c r="G12" s="205"/>
      <c r="H12" s="89"/>
      <c r="I12" s="90"/>
      <c r="J12" s="205"/>
      <c r="K12" s="274"/>
      <c r="L12" s="275"/>
      <c r="M12" s="205"/>
      <c r="N12" s="89"/>
      <c r="O12" s="90"/>
      <c r="P12" s="205"/>
      <c r="Q12" s="105"/>
      <c r="R12" s="106"/>
    </row>
    <row r="13" spans="1:18" ht="14" thickBot="1">
      <c r="A13" s="66" t="s">
        <v>116</v>
      </c>
      <c r="B13" s="223">
        <f>SUM(B5:B11)</f>
        <v>761906</v>
      </c>
      <c r="C13" s="223">
        <f>SUM(C5:C11)</f>
        <v>762265</v>
      </c>
      <c r="D13" s="77"/>
      <c r="E13" s="98"/>
      <c r="F13" s="99"/>
      <c r="G13" s="205"/>
      <c r="H13" s="89"/>
      <c r="I13" s="90"/>
      <c r="J13" s="205"/>
      <c r="K13" s="274"/>
      <c r="L13" s="275"/>
      <c r="M13" s="205"/>
      <c r="N13" s="89"/>
      <c r="O13" s="90"/>
      <c r="P13" s="205"/>
      <c r="Q13" s="105"/>
      <c r="R13" s="106"/>
    </row>
    <row r="14" spans="1:18">
      <c r="A14" s="20"/>
      <c r="B14" s="79"/>
      <c r="C14" s="79"/>
      <c r="D14" s="77">
        <f t="shared" si="0"/>
        <v>0</v>
      </c>
      <c r="E14" s="98"/>
      <c r="F14" s="99"/>
      <c r="G14" s="205"/>
      <c r="H14" s="89"/>
      <c r="I14" s="90"/>
      <c r="J14" s="205"/>
      <c r="K14" s="274"/>
      <c r="L14" s="275"/>
      <c r="M14" s="205"/>
      <c r="N14" s="89"/>
      <c r="O14" s="90"/>
      <c r="P14" s="205"/>
      <c r="Q14" s="105"/>
      <c r="R14" s="106"/>
    </row>
    <row r="15" spans="1:18">
      <c r="A15" t="str">
        <f>'SP (NON MODIFICARE)'!A40</f>
        <v>Debiti commerciali</v>
      </c>
      <c r="B15" s="13">
        <f>'SP (NON MODIFICARE)'!B40</f>
        <v>130804</v>
      </c>
      <c r="C15" s="34">
        <f>'SP (NON MODIFICARE)'!C40</f>
        <v>158388</v>
      </c>
      <c r="D15" s="77">
        <f t="shared" si="0"/>
        <v>27584</v>
      </c>
      <c r="E15" s="98"/>
      <c r="F15" s="99"/>
      <c r="G15" s="205"/>
      <c r="H15" s="89"/>
      <c r="I15" s="90"/>
      <c r="J15" s="205"/>
      <c r="K15" s="274"/>
      <c r="L15" s="275"/>
      <c r="M15" s="205"/>
      <c r="N15" s="89"/>
      <c r="O15" s="90"/>
      <c r="P15" s="205"/>
      <c r="Q15" s="105"/>
      <c r="R15" s="106"/>
    </row>
    <row r="16" spans="1:18">
      <c r="A16" t="str">
        <f>'SP (NON MODIFICARE)'!A42</f>
        <v>Debiti tributari</v>
      </c>
      <c r="B16" s="13">
        <f>'SP (NON MODIFICARE)'!B42</f>
        <v>8241</v>
      </c>
      <c r="C16" s="13">
        <f>'SP (NON MODIFICARE)'!C42</f>
        <v>7932</v>
      </c>
      <c r="D16" s="77">
        <f t="shared" si="0"/>
        <v>-309</v>
      </c>
      <c r="E16" s="98"/>
      <c r="F16" s="99"/>
      <c r="G16" s="205"/>
      <c r="H16" s="89"/>
      <c r="I16" s="90"/>
      <c r="J16" s="205"/>
      <c r="K16" s="274"/>
      <c r="L16" s="275"/>
      <c r="M16" s="205"/>
      <c r="N16" s="89"/>
      <c r="O16" s="90"/>
      <c r="P16" s="205"/>
      <c r="Q16" s="105"/>
      <c r="R16" s="106"/>
    </row>
    <row r="17" spans="1:27">
      <c r="A17" s="1" t="s">
        <v>270</v>
      </c>
      <c r="B17" s="13">
        <f>'SP (NON MODIFICARE)'!B43</f>
        <v>35859</v>
      </c>
      <c r="C17" s="13">
        <f>'SP (NON MODIFICARE)'!C43</f>
        <v>38205</v>
      </c>
      <c r="D17" s="77">
        <f t="shared" si="0"/>
        <v>2346</v>
      </c>
      <c r="E17" s="98"/>
      <c r="F17" s="99"/>
      <c r="G17" s="205"/>
      <c r="H17" s="89"/>
      <c r="I17" s="90"/>
      <c r="J17" s="205"/>
      <c r="K17" s="274"/>
      <c r="L17" s="275"/>
      <c r="M17" s="205"/>
      <c r="N17" s="89"/>
      <c r="O17" s="90"/>
      <c r="P17" s="205"/>
      <c r="Q17" s="105"/>
      <c r="R17" s="106"/>
    </row>
    <row r="18" spans="1:27">
      <c r="A18" t="str">
        <f>'SP (NON MODIFICARE)'!A44</f>
        <v>Passività fiscali differite</v>
      </c>
      <c r="B18" s="13">
        <f>'SP (NON MODIFICARE)'!B44</f>
        <v>32739</v>
      </c>
      <c r="C18" s="13">
        <f>'SP (NON MODIFICARE)'!C44</f>
        <v>37968</v>
      </c>
      <c r="D18" s="77">
        <f t="shared" si="0"/>
        <v>5229</v>
      </c>
      <c r="E18" s="98"/>
      <c r="F18" s="99"/>
      <c r="G18" s="205"/>
      <c r="H18" s="89"/>
      <c r="I18" s="90"/>
      <c r="J18" s="205"/>
      <c r="K18" s="105"/>
      <c r="L18" s="106"/>
      <c r="M18" s="205"/>
      <c r="N18" s="89"/>
      <c r="O18" s="90"/>
      <c r="P18" s="205"/>
      <c r="Q18" s="105"/>
      <c r="R18" s="106"/>
    </row>
    <row r="19" spans="1:27" ht="14" thickBot="1">
      <c r="A19" s="47"/>
      <c r="B19" s="77"/>
      <c r="C19" s="77"/>
      <c r="D19" s="77">
        <f t="shared" si="0"/>
        <v>0</v>
      </c>
      <c r="E19" s="98"/>
      <c r="F19" s="99"/>
      <c r="G19" s="205"/>
      <c r="H19" s="89"/>
      <c r="I19" s="90"/>
      <c r="J19" s="205"/>
      <c r="K19" s="103"/>
      <c r="L19" s="104"/>
      <c r="M19" s="205"/>
      <c r="N19" s="89"/>
      <c r="O19" s="90"/>
      <c r="P19" s="205"/>
      <c r="Q19" s="103"/>
      <c r="R19" s="104"/>
    </row>
    <row r="20" spans="1:27" ht="17" customHeight="1" thickBot="1">
      <c r="A20" s="66" t="s">
        <v>143</v>
      </c>
      <c r="B20" s="223">
        <f>SUM(B15:B18)</f>
        <v>207643</v>
      </c>
      <c r="C20" s="223">
        <f>SUM(C15:C18)</f>
        <v>242493</v>
      </c>
      <c r="D20" s="77"/>
      <c r="E20" s="98"/>
      <c r="F20" s="99"/>
      <c r="G20" s="205"/>
      <c r="H20" s="200"/>
      <c r="I20" s="201"/>
      <c r="J20" s="207"/>
      <c r="K20" s="202"/>
      <c r="L20" s="203"/>
      <c r="M20" s="207"/>
      <c r="N20" s="200"/>
      <c r="O20" s="201"/>
      <c r="P20" s="207"/>
      <c r="Q20" s="202"/>
      <c r="R20" s="203"/>
      <c r="X20" s="2"/>
      <c r="Y20" s="2"/>
      <c r="Z20" s="2"/>
      <c r="AA20" s="2"/>
    </row>
    <row r="21" spans="1:27" ht="14" thickBot="1">
      <c r="A21" s="59"/>
      <c r="B21" s="80"/>
      <c r="C21" s="80"/>
      <c r="D21" s="77">
        <f t="shared" si="0"/>
        <v>0</v>
      </c>
      <c r="E21" s="98"/>
      <c r="F21" s="99"/>
      <c r="G21" s="205"/>
      <c r="H21" s="196"/>
      <c r="I21" s="197"/>
      <c r="J21" s="208"/>
      <c r="K21" s="198"/>
      <c r="L21" s="199"/>
      <c r="M21" s="208"/>
      <c r="N21" s="196"/>
      <c r="O21" s="197"/>
      <c r="P21" s="208"/>
      <c r="Q21" s="198"/>
      <c r="R21" s="199"/>
    </row>
    <row r="22" spans="1:27">
      <c r="A22" s="47" t="s">
        <v>224</v>
      </c>
      <c r="B22" s="77"/>
      <c r="C22" s="77"/>
      <c r="D22" s="77">
        <f t="shared" si="0"/>
        <v>0</v>
      </c>
      <c r="E22" s="98"/>
      <c r="F22" s="99"/>
      <c r="G22" s="205"/>
      <c r="H22" s="89"/>
      <c r="I22" s="90"/>
      <c r="J22" s="205"/>
      <c r="K22" s="105"/>
      <c r="L22" s="106"/>
      <c r="M22" s="206"/>
      <c r="N22" s="91"/>
      <c r="O22" s="92"/>
      <c r="P22" s="206"/>
      <c r="Q22" s="105"/>
      <c r="R22" s="106"/>
    </row>
    <row r="23" spans="1:27">
      <c r="A23" t="s">
        <v>185</v>
      </c>
      <c r="B23" s="76">
        <f>'SP (NON MODIFICARE)'!B17+1048</f>
        <v>115515</v>
      </c>
      <c r="C23" s="76">
        <f>'SP (NON MODIFICARE)'!C17</f>
        <v>109966</v>
      </c>
      <c r="D23" s="77">
        <f t="shared" si="0"/>
        <v>-5549</v>
      </c>
      <c r="E23" s="98"/>
      <c r="F23" s="99"/>
      <c r="G23" s="205"/>
      <c r="H23" s="89"/>
      <c r="I23" s="90"/>
      <c r="J23" s="205"/>
      <c r="K23" s="264"/>
      <c r="L23" s="265"/>
      <c r="M23" s="206"/>
      <c r="N23" s="91"/>
      <c r="O23" s="92"/>
      <c r="P23" s="206"/>
      <c r="Q23" s="105"/>
      <c r="R23" s="106"/>
    </row>
    <row r="24" spans="1:27">
      <c r="B24" s="76"/>
      <c r="C24" s="76"/>
      <c r="D24" s="77">
        <f t="shared" si="0"/>
        <v>0</v>
      </c>
      <c r="E24" s="98"/>
      <c r="F24" s="99"/>
      <c r="G24" s="205"/>
      <c r="H24" s="241"/>
      <c r="I24" s="90"/>
      <c r="J24" s="205"/>
      <c r="K24" s="264"/>
      <c r="L24" s="265"/>
      <c r="M24" s="206"/>
      <c r="N24" s="91"/>
      <c r="O24" s="92"/>
      <c r="P24" s="206"/>
      <c r="Q24" s="105"/>
      <c r="R24" s="106"/>
    </row>
    <row r="25" spans="1:27">
      <c r="A25" t="s">
        <v>186</v>
      </c>
      <c r="B25" s="76">
        <f>'SP (NON MODIFICARE)'!B18</f>
        <v>12452</v>
      </c>
      <c r="C25" s="76">
        <f>'SP (NON MODIFICARE)'!C18</f>
        <v>21124</v>
      </c>
      <c r="D25" s="77">
        <f t="shared" si="0"/>
        <v>8672</v>
      </c>
      <c r="E25" s="98"/>
      <c r="F25" s="99"/>
      <c r="G25" s="205"/>
      <c r="H25" s="89"/>
      <c r="I25" s="90"/>
      <c r="J25" s="205"/>
      <c r="K25" s="264"/>
      <c r="L25" s="265"/>
      <c r="M25" s="206"/>
      <c r="N25" s="91"/>
      <c r="O25" s="92"/>
      <c r="P25" s="206"/>
      <c r="Q25" s="105"/>
      <c r="R25" s="106"/>
    </row>
    <row r="26" spans="1:27">
      <c r="A26" t="s">
        <v>187</v>
      </c>
      <c r="B26" s="76">
        <f>'SP (NON MODIFICARE)'!B19</f>
        <v>12180</v>
      </c>
      <c r="C26" s="76">
        <f>'SP (NON MODIFICARE)'!C19</f>
        <v>10800</v>
      </c>
      <c r="D26" s="77">
        <f t="shared" si="0"/>
        <v>-1380</v>
      </c>
      <c r="E26" s="98"/>
      <c r="F26" s="99"/>
      <c r="G26" s="205"/>
      <c r="H26" s="89"/>
      <c r="I26" s="90"/>
      <c r="J26" s="205"/>
      <c r="K26" s="264"/>
      <c r="L26" s="265"/>
      <c r="M26" s="206"/>
      <c r="N26" s="91"/>
      <c r="O26" s="92"/>
      <c r="P26" s="206"/>
      <c r="Q26" s="105"/>
      <c r="R26" s="106"/>
    </row>
    <row r="27" spans="1:27">
      <c r="A27" t="s">
        <v>188</v>
      </c>
      <c r="B27" s="76">
        <f>'SP (NON MODIFICARE)'!B20</f>
        <v>40454</v>
      </c>
      <c r="C27" s="76">
        <f>'SP (NON MODIFICARE)'!C20</f>
        <v>34259</v>
      </c>
      <c r="D27" s="77">
        <f t="shared" si="0"/>
        <v>-6195</v>
      </c>
      <c r="E27" s="98"/>
      <c r="F27" s="99"/>
      <c r="G27" s="205"/>
      <c r="H27" s="89"/>
      <c r="I27" s="90"/>
      <c r="J27" s="205"/>
      <c r="K27" s="264"/>
      <c r="L27" s="265"/>
      <c r="M27" s="206"/>
      <c r="N27" s="91"/>
      <c r="O27" s="92"/>
      <c r="P27" s="206"/>
      <c r="Q27" s="105"/>
      <c r="R27" s="106"/>
    </row>
    <row r="28" spans="1:27">
      <c r="A28" t="s">
        <v>304</v>
      </c>
      <c r="B28" s="76">
        <f>'SP (NON MODIFICARE)'!B21</f>
        <v>37336</v>
      </c>
      <c r="C28" s="76">
        <f>'SP (NON MODIFICARE)'!C21</f>
        <v>32783</v>
      </c>
      <c r="D28" s="77">
        <f t="shared" si="0"/>
        <v>-4553</v>
      </c>
      <c r="E28" s="98"/>
      <c r="F28" s="99"/>
      <c r="G28" s="205"/>
      <c r="H28" s="89"/>
      <c r="I28" s="90"/>
      <c r="J28" s="205"/>
      <c r="K28" s="264"/>
      <c r="L28" s="265"/>
      <c r="M28" s="206"/>
      <c r="N28" s="91"/>
      <c r="O28" s="92"/>
      <c r="P28" s="206"/>
      <c r="Q28" s="105"/>
      <c r="R28" s="106"/>
    </row>
    <row r="29" spans="1:27">
      <c r="A29" s="1" t="s">
        <v>246</v>
      </c>
      <c r="B29" s="76"/>
      <c r="C29" s="76"/>
      <c r="D29" s="77">
        <f t="shared" si="0"/>
        <v>0</v>
      </c>
      <c r="E29" s="98"/>
      <c r="F29" s="99"/>
      <c r="G29" s="205"/>
      <c r="H29" s="89"/>
      <c r="I29" s="242"/>
      <c r="J29" s="205"/>
      <c r="K29" s="264"/>
      <c r="L29" s="265"/>
      <c r="M29" s="206"/>
      <c r="N29" s="91"/>
      <c r="O29" s="92"/>
      <c r="P29" s="206"/>
      <c r="Q29" s="105"/>
      <c r="R29" s="106"/>
    </row>
    <row r="30" spans="1:27">
      <c r="A30" s="1" t="s">
        <v>225</v>
      </c>
      <c r="B30" s="76"/>
      <c r="C30" s="76"/>
      <c r="D30" s="77">
        <f t="shared" si="0"/>
        <v>0</v>
      </c>
      <c r="E30" s="98"/>
      <c r="F30" s="99"/>
      <c r="G30" s="205"/>
      <c r="H30" s="89"/>
      <c r="I30" s="90"/>
      <c r="J30" s="205"/>
      <c r="K30" s="264"/>
      <c r="L30" s="265"/>
      <c r="M30" s="206"/>
      <c r="N30" s="91"/>
      <c r="O30" s="92"/>
      <c r="P30" s="206"/>
      <c r="Q30" s="105"/>
      <c r="R30" s="106"/>
    </row>
    <row r="31" spans="1:27">
      <c r="A31" t="s">
        <v>190</v>
      </c>
      <c r="B31" s="76">
        <f>'SP (NON MODIFICARE)'!B23</f>
        <v>565881</v>
      </c>
      <c r="C31" s="76">
        <f>'SP (NON MODIFICARE)'!C23</f>
        <v>565934</v>
      </c>
      <c r="D31" s="77">
        <f t="shared" si="0"/>
        <v>53</v>
      </c>
      <c r="E31" s="98"/>
      <c r="F31" s="99"/>
      <c r="G31" s="205"/>
      <c r="H31" s="89"/>
      <c r="I31" s="90"/>
      <c r="J31" s="205"/>
      <c r="K31" s="264"/>
      <c r="L31" s="265"/>
      <c r="M31" s="206"/>
      <c r="N31" s="91"/>
      <c r="O31" s="92"/>
      <c r="P31" s="206"/>
      <c r="Q31" s="105"/>
      <c r="R31" s="106"/>
    </row>
    <row r="32" spans="1:27">
      <c r="A32" t="s">
        <v>191</v>
      </c>
      <c r="B32" s="76">
        <f>'SP (NON MODIFICARE)'!B24</f>
        <v>15847</v>
      </c>
      <c r="C32" s="76">
        <f>'SP (NON MODIFICARE)'!C24</f>
        <v>14427</v>
      </c>
      <c r="D32" s="77">
        <f t="shared" si="0"/>
        <v>-1420</v>
      </c>
      <c r="E32" s="98"/>
      <c r="F32" s="99"/>
      <c r="G32" s="205"/>
      <c r="H32" s="89"/>
      <c r="I32" s="90"/>
      <c r="J32" s="205"/>
      <c r="K32" s="264"/>
      <c r="L32" s="265"/>
      <c r="M32" s="206"/>
      <c r="N32" s="91"/>
      <c r="O32" s="92"/>
      <c r="P32" s="206"/>
      <c r="Q32" s="105"/>
      <c r="R32" s="106"/>
    </row>
    <row r="33" spans="1:23">
      <c r="A33" t="s">
        <v>192</v>
      </c>
      <c r="B33" s="76">
        <f>'SP (NON MODIFICARE)'!B25</f>
        <v>23907</v>
      </c>
      <c r="C33" s="76">
        <f>'SP (NON MODIFICARE)'!C25</f>
        <v>21644</v>
      </c>
      <c r="D33" s="77">
        <f t="shared" si="0"/>
        <v>-2263</v>
      </c>
      <c r="E33" s="98"/>
      <c r="F33" s="99"/>
      <c r="G33" s="205"/>
      <c r="H33" s="89"/>
      <c r="I33" s="90"/>
      <c r="J33" s="205"/>
      <c r="K33" s="264"/>
      <c r="L33" s="265"/>
      <c r="M33" s="206"/>
      <c r="N33" s="91"/>
      <c r="O33" s="92"/>
      <c r="P33" s="206"/>
      <c r="Q33" s="105"/>
      <c r="R33" s="106"/>
    </row>
    <row r="34" spans="1:23">
      <c r="A34" s="1" t="s">
        <v>226</v>
      </c>
      <c r="B34" s="76"/>
      <c r="C34" s="76"/>
      <c r="D34" s="77">
        <f t="shared" si="0"/>
        <v>0</v>
      </c>
      <c r="E34" s="98"/>
      <c r="F34" s="99"/>
      <c r="G34" s="205"/>
      <c r="H34" s="89"/>
      <c r="I34" s="90"/>
      <c r="J34" s="205"/>
      <c r="K34" s="264"/>
      <c r="L34" s="265"/>
      <c r="M34" s="206"/>
      <c r="N34" s="91"/>
      <c r="O34" s="92"/>
      <c r="P34" s="206"/>
      <c r="Q34" s="105"/>
      <c r="R34" s="106"/>
    </row>
    <row r="35" spans="1:23">
      <c r="A35" t="s">
        <v>194</v>
      </c>
      <c r="B35" s="76">
        <f>'SP (NON MODIFICARE)'!B27</f>
        <v>20</v>
      </c>
      <c r="C35" s="76">
        <f>'SP (NON MODIFICARE)'!C27</f>
        <v>0</v>
      </c>
      <c r="D35" s="77">
        <f t="shared" si="0"/>
        <v>-20</v>
      </c>
      <c r="E35" s="98"/>
      <c r="F35" s="99"/>
      <c r="G35" s="205"/>
      <c r="H35" s="89"/>
      <c r="I35" s="90"/>
      <c r="J35" s="205"/>
      <c r="K35" s="264"/>
      <c r="L35" s="265"/>
      <c r="M35" s="206"/>
      <c r="N35" s="91"/>
      <c r="O35" s="92"/>
      <c r="P35" s="206"/>
      <c r="Q35" s="105"/>
      <c r="R35" s="106"/>
    </row>
    <row r="36" spans="1:23">
      <c r="A36" s="1" t="s">
        <v>195</v>
      </c>
      <c r="B36" s="76">
        <f>'SP (NON MODIFICARE)'!B28</f>
        <v>25</v>
      </c>
      <c r="C36" s="76">
        <f>'SP (NON MODIFICARE)'!C28</f>
        <v>22</v>
      </c>
      <c r="D36" s="77">
        <f t="shared" si="0"/>
        <v>-3</v>
      </c>
      <c r="E36" s="98"/>
      <c r="F36" s="99"/>
      <c r="G36" s="205"/>
      <c r="H36" s="89"/>
      <c r="I36" s="90"/>
      <c r="J36" s="205"/>
      <c r="K36" s="264"/>
      <c r="L36" s="265"/>
      <c r="M36" s="206"/>
      <c r="N36" s="91"/>
      <c r="O36" s="92"/>
      <c r="P36" s="206"/>
      <c r="Q36" s="105"/>
      <c r="R36" s="106"/>
    </row>
    <row r="37" spans="1:23">
      <c r="A37" t="s">
        <v>196</v>
      </c>
      <c r="B37" s="76">
        <f>'SP (NON MODIFICARE)'!B29</f>
        <v>2858</v>
      </c>
      <c r="C37" s="76">
        <f>'SP (NON MODIFICARE)'!C29</f>
        <v>2763</v>
      </c>
      <c r="D37" s="77">
        <f t="shared" si="0"/>
        <v>-95</v>
      </c>
      <c r="E37" s="98"/>
      <c r="F37" s="99"/>
      <c r="G37" s="205"/>
      <c r="H37" s="89"/>
      <c r="I37" s="90"/>
      <c r="J37" s="205"/>
      <c r="K37" s="264"/>
      <c r="L37" s="265"/>
      <c r="M37" s="206"/>
      <c r="N37" s="91"/>
      <c r="O37" s="92"/>
      <c r="P37" s="206"/>
      <c r="Q37" s="105"/>
      <c r="R37" s="106"/>
    </row>
    <row r="38" spans="1:23">
      <c r="A38" s="1" t="s">
        <v>296</v>
      </c>
      <c r="B38" s="76">
        <f>'SP (NON MODIFICARE)'!B30</f>
        <v>21367</v>
      </c>
      <c r="C38" s="76">
        <f>'SP (NON MODIFICARE)'!C30</f>
        <v>18547</v>
      </c>
      <c r="D38" s="77">
        <f t="shared" si="0"/>
        <v>-2820</v>
      </c>
      <c r="E38" s="98"/>
      <c r="F38" s="99"/>
      <c r="G38" s="205"/>
      <c r="H38" s="89"/>
      <c r="I38" s="90"/>
      <c r="J38" s="205"/>
      <c r="K38" s="264"/>
      <c r="L38" s="265"/>
      <c r="M38" s="206"/>
      <c r="N38" s="91"/>
      <c r="O38" s="92"/>
      <c r="P38" s="206"/>
      <c r="Q38" s="105"/>
      <c r="R38" s="106"/>
    </row>
    <row r="39" spans="1:23" ht="14" thickBot="1">
      <c r="A39" s="6"/>
      <c r="B39" s="76"/>
      <c r="C39" s="76"/>
      <c r="D39" s="77">
        <f t="shared" si="0"/>
        <v>0</v>
      </c>
      <c r="E39" s="98"/>
      <c r="F39" s="99"/>
      <c r="G39" s="205"/>
      <c r="H39" s="89"/>
      <c r="I39" s="90"/>
      <c r="J39" s="205"/>
      <c r="K39" s="264"/>
      <c r="L39" s="265"/>
      <c r="M39" s="206"/>
      <c r="N39" s="91"/>
      <c r="O39" s="92"/>
      <c r="P39" s="206"/>
      <c r="Q39" s="105"/>
      <c r="R39" s="106"/>
    </row>
    <row r="40" spans="1:23" ht="14" thickBot="1">
      <c r="A40" s="66" t="s">
        <v>117</v>
      </c>
      <c r="B40" s="223">
        <f>SUM(B23:B39)</f>
        <v>847842</v>
      </c>
      <c r="C40" s="223">
        <f>SUM(C23:C39)</f>
        <v>832269</v>
      </c>
      <c r="D40" s="77"/>
      <c r="E40" s="98"/>
      <c r="F40" s="99"/>
      <c r="G40" s="205"/>
      <c r="H40" s="89"/>
      <c r="I40" s="90"/>
      <c r="J40" s="205"/>
      <c r="K40" s="264"/>
      <c r="L40" s="265"/>
      <c r="M40" s="206"/>
      <c r="N40" s="91"/>
      <c r="O40" s="92"/>
      <c r="P40" s="206"/>
      <c r="Q40" s="105"/>
      <c r="R40" s="106"/>
    </row>
    <row r="41" spans="1:23">
      <c r="A41" s="67"/>
      <c r="B41" s="78"/>
      <c r="C41" s="78"/>
      <c r="D41" s="77">
        <f t="shared" si="0"/>
        <v>0</v>
      </c>
      <c r="E41" s="98"/>
      <c r="F41" s="99"/>
      <c r="G41" s="205"/>
      <c r="H41" s="89"/>
      <c r="I41" s="90"/>
      <c r="J41" s="205"/>
      <c r="K41" s="264"/>
      <c r="L41" s="265"/>
      <c r="M41" s="206"/>
      <c r="N41" s="91"/>
      <c r="O41" s="92"/>
      <c r="P41" s="206"/>
      <c r="Q41" s="105"/>
      <c r="R41" s="106"/>
    </row>
    <row r="42" spans="1:23">
      <c r="A42" t="s">
        <v>236</v>
      </c>
      <c r="B42" s="13">
        <f>'SP (NON MODIFICARE)'!B47</f>
        <v>10733</v>
      </c>
      <c r="C42" s="13">
        <f>'SP (NON MODIFICARE)'!C47</f>
        <v>3656</v>
      </c>
      <c r="D42" s="77">
        <f t="shared" si="0"/>
        <v>-7077</v>
      </c>
      <c r="E42" s="98"/>
      <c r="F42" s="99"/>
      <c r="G42" s="205"/>
      <c r="H42" s="89"/>
      <c r="I42" s="90"/>
      <c r="J42" s="205"/>
      <c r="K42" s="264"/>
      <c r="L42" s="265"/>
      <c r="M42" s="206"/>
      <c r="N42" s="91"/>
      <c r="O42" s="92"/>
      <c r="P42" s="206"/>
      <c r="Q42" s="105"/>
      <c r="R42" s="106"/>
      <c r="T42" s="1" t="s">
        <v>271</v>
      </c>
      <c r="U42" s="147">
        <f>B13+B40</f>
        <v>1609748</v>
      </c>
      <c r="V42" s="147">
        <f>C13+C40</f>
        <v>1594534</v>
      </c>
    </row>
    <row r="43" spans="1:23">
      <c r="A43" t="str">
        <f>'SP (NON MODIFICARE)'!A48</f>
        <v xml:space="preserve">Passività finanziarie </v>
      </c>
      <c r="B43" s="13">
        <f>'SP (NON MODIFICARE)'!B48</f>
        <v>263087</v>
      </c>
      <c r="C43" s="13">
        <f>'SP (NON MODIFICARE)'!C48</f>
        <v>212271</v>
      </c>
      <c r="D43" s="77">
        <f t="shared" si="0"/>
        <v>-50816</v>
      </c>
      <c r="E43" s="98"/>
      <c r="F43" s="99"/>
      <c r="G43" s="205"/>
      <c r="H43" s="89"/>
      <c r="I43" s="90"/>
      <c r="J43" s="205"/>
      <c r="K43" s="264"/>
      <c r="L43" s="265"/>
      <c r="M43" s="206"/>
      <c r="N43" s="91"/>
      <c r="O43" s="92"/>
      <c r="P43" s="206"/>
      <c r="Q43" s="105"/>
      <c r="R43" s="106"/>
      <c r="T43" s="1" t="s">
        <v>272</v>
      </c>
      <c r="U43" s="147">
        <f>B20+B61</f>
        <v>1609748</v>
      </c>
      <c r="V43" s="147">
        <f>C20+C61</f>
        <v>1594534</v>
      </c>
      <c r="W43" s="147">
        <f>V42-V43</f>
        <v>0</v>
      </c>
    </row>
    <row r="44" spans="1:23">
      <c r="A44" t="s">
        <v>55</v>
      </c>
      <c r="B44" s="13">
        <f>'SP (NON MODIFICARE)'!B49</f>
        <v>15910</v>
      </c>
      <c r="C44" s="34">
        <f>'SP (NON MODIFICARE)'!C49+2000</f>
        <v>17795</v>
      </c>
      <c r="D44" s="77">
        <f t="shared" si="0"/>
        <v>1885</v>
      </c>
      <c r="E44" s="98"/>
      <c r="F44" s="99"/>
      <c r="G44" s="205"/>
      <c r="H44" s="89"/>
      <c r="I44" s="90"/>
      <c r="J44" s="205"/>
      <c r="K44" s="264"/>
      <c r="L44" s="265"/>
      <c r="M44" s="206"/>
      <c r="N44" s="91"/>
      <c r="O44" s="92"/>
      <c r="P44" s="206"/>
      <c r="Q44" s="105"/>
      <c r="R44" s="106"/>
    </row>
    <row r="45" spans="1:23">
      <c r="B45" s="76"/>
      <c r="C45" s="76"/>
      <c r="D45" s="77">
        <f t="shared" si="0"/>
        <v>0</v>
      </c>
      <c r="E45" s="98"/>
      <c r="F45" s="99"/>
      <c r="G45" s="205"/>
      <c r="H45" s="89"/>
      <c r="I45" s="90"/>
      <c r="J45" s="205"/>
      <c r="K45" s="264"/>
      <c r="L45" s="265"/>
      <c r="M45" s="206"/>
      <c r="N45" s="91"/>
      <c r="O45" s="92"/>
      <c r="P45" s="206"/>
      <c r="Q45" s="105"/>
      <c r="R45" s="106"/>
    </row>
    <row r="46" spans="1:23" s="346" customFormat="1">
      <c r="A46" s="334" t="s">
        <v>256</v>
      </c>
      <c r="B46" s="335">
        <f>'SP (NON MODIFICARE)'!B51</f>
        <v>6059</v>
      </c>
      <c r="C46" s="336">
        <f>'SP (NON MODIFICARE)'!C51-2000</f>
        <v>8010</v>
      </c>
      <c r="D46" s="337">
        <f t="shared" si="0"/>
        <v>1951</v>
      </c>
      <c r="E46" s="338"/>
      <c r="F46" s="339"/>
      <c r="G46" s="340"/>
      <c r="H46" s="341"/>
      <c r="I46" s="342"/>
      <c r="J46" s="343"/>
      <c r="K46" s="344"/>
      <c r="L46" s="345"/>
      <c r="M46" s="343"/>
      <c r="N46" s="341"/>
      <c r="O46" s="342"/>
      <c r="P46" s="343"/>
      <c r="Q46" s="344"/>
      <c r="R46" s="345"/>
    </row>
    <row r="47" spans="1:23" s="346" customFormat="1">
      <c r="A47" s="346" t="str">
        <f>'SP (NON MODIFICARE)'!A52</f>
        <v>Fondi relativi al personale</v>
      </c>
      <c r="B47" s="335">
        <f>'SP (NON MODIFICARE)'!B52</f>
        <v>14787</v>
      </c>
      <c r="C47" s="335">
        <f>'SP (NON MODIFICARE)'!C52</f>
        <v>13157</v>
      </c>
      <c r="D47" s="337">
        <f t="shared" si="0"/>
        <v>-1630</v>
      </c>
      <c r="E47" s="338"/>
      <c r="F47" s="339"/>
      <c r="G47" s="343"/>
      <c r="H47" s="341"/>
      <c r="I47" s="342"/>
      <c r="J47" s="343"/>
      <c r="K47" s="344"/>
      <c r="L47" s="345"/>
      <c r="M47" s="343"/>
      <c r="N47" s="341"/>
      <c r="O47" s="342"/>
      <c r="P47" s="343"/>
      <c r="Q47" s="344"/>
      <c r="R47" s="345"/>
    </row>
    <row r="48" spans="1:23">
      <c r="B48" s="76"/>
      <c r="C48" s="76"/>
      <c r="D48" s="77">
        <f t="shared" si="0"/>
        <v>0</v>
      </c>
      <c r="E48" s="98"/>
      <c r="F48" s="99"/>
      <c r="G48" s="206"/>
      <c r="H48" s="91"/>
      <c r="I48" s="92"/>
      <c r="J48" s="206"/>
      <c r="K48" s="264"/>
      <c r="L48" s="265"/>
      <c r="M48" s="206"/>
      <c r="N48" s="91"/>
      <c r="O48" s="92"/>
      <c r="P48" s="206"/>
      <c r="Q48" s="105"/>
      <c r="R48" s="106"/>
    </row>
    <row r="49" spans="1:20">
      <c r="A49" t="str">
        <f>'SP (NON MODIFICARE)'!A58</f>
        <v>Capitale sociale</v>
      </c>
      <c r="B49" s="13">
        <f>'SP (NON MODIFICARE)'!B58</f>
        <v>66187</v>
      </c>
      <c r="C49" s="13">
        <f>'SP (NON MODIFICARE)'!C58</f>
        <v>66187</v>
      </c>
      <c r="D49" s="77">
        <f t="shared" si="0"/>
        <v>0</v>
      </c>
      <c r="E49" s="98"/>
      <c r="F49" s="99"/>
      <c r="G49" s="205"/>
      <c r="H49" s="89"/>
      <c r="I49" s="90"/>
      <c r="J49" s="205"/>
      <c r="K49" s="264"/>
      <c r="L49" s="265"/>
      <c r="M49" s="206"/>
      <c r="N49" s="91"/>
      <c r="O49" s="92"/>
      <c r="P49" s="206"/>
      <c r="Q49" s="105"/>
      <c r="R49" s="106"/>
    </row>
    <row r="50" spans="1:20">
      <c r="A50" t="str">
        <f>'SP (NON MODIFICARE)'!A59</f>
        <v>Riserve di capitale</v>
      </c>
      <c r="B50" s="13">
        <f>'SP (NON MODIFICARE)'!B59</f>
        <v>416588</v>
      </c>
      <c r="C50" s="13">
        <f>'SP (NON MODIFICARE)'!C59</f>
        <v>416588</v>
      </c>
      <c r="D50" s="77">
        <f t="shared" si="0"/>
        <v>0</v>
      </c>
      <c r="E50" s="98"/>
      <c r="F50" s="99"/>
      <c r="G50" s="205"/>
      <c r="H50" s="89"/>
      <c r="I50" s="90"/>
      <c r="J50" s="205"/>
      <c r="K50" s="264"/>
      <c r="L50" s="265"/>
      <c r="M50" s="206"/>
      <c r="N50" s="91"/>
      <c r="O50" s="92"/>
      <c r="P50" s="206"/>
      <c r="Q50" s="105"/>
      <c r="R50" s="106"/>
    </row>
    <row r="51" spans="1:20">
      <c r="A51" t="str">
        <f>'SP (NON MODIFICARE)'!A60</f>
        <v>Azioni proprie</v>
      </c>
      <c r="B51" s="13">
        <f>'SP (NON MODIFICARE)'!B60</f>
        <v>0</v>
      </c>
      <c r="C51" s="13">
        <f>'SP (NON MODIFICARE)'!C60</f>
        <v>0</v>
      </c>
      <c r="D51" s="77">
        <f t="shared" si="0"/>
        <v>0</v>
      </c>
      <c r="E51" s="98"/>
      <c r="F51" s="99"/>
      <c r="G51" s="205"/>
      <c r="H51" s="89"/>
      <c r="I51" s="90"/>
      <c r="J51" s="205"/>
      <c r="K51" s="264"/>
      <c r="L51" s="265"/>
      <c r="M51" s="206"/>
      <c r="N51" s="91"/>
      <c r="O51" s="92"/>
      <c r="P51" s="206"/>
      <c r="Q51" s="105"/>
      <c r="R51" s="106"/>
    </row>
    <row r="52" spans="1:20">
      <c r="A52" s="1" t="s">
        <v>250</v>
      </c>
      <c r="B52" s="13">
        <f>'SP (NON MODIFICARE)'!B61</f>
        <v>25505</v>
      </c>
      <c r="C52" s="34">
        <f>'SP (NON MODIFICARE)'!C61+2007-2005</f>
        <v>6362</v>
      </c>
      <c r="D52" s="77">
        <f t="shared" si="0"/>
        <v>-19143</v>
      </c>
      <c r="E52" s="98"/>
      <c r="F52" s="99"/>
      <c r="G52" s="205"/>
      <c r="H52" s="89"/>
      <c r="I52" s="90"/>
      <c r="J52" s="205"/>
      <c r="K52" s="264"/>
      <c r="L52" s="265"/>
      <c r="M52" s="206"/>
      <c r="N52" s="91"/>
      <c r="O52" s="92"/>
      <c r="P52" s="206"/>
      <c r="Q52" s="105"/>
      <c r="R52" s="106"/>
      <c r="S52" s="60"/>
      <c r="T52" s="60"/>
    </row>
    <row r="53" spans="1:20">
      <c r="A53" s="1" t="s">
        <v>251</v>
      </c>
      <c r="B53" s="13">
        <f>'SP (NON MODIFICARE)'!B62</f>
        <v>492640</v>
      </c>
      <c r="C53" s="13">
        <f>'SP (NON MODIFICARE)'!C62</f>
        <v>526130</v>
      </c>
      <c r="D53" s="77">
        <f t="shared" si="0"/>
        <v>33490</v>
      </c>
      <c r="E53" s="98"/>
      <c r="F53" s="99"/>
      <c r="G53" s="205"/>
      <c r="H53" s="89"/>
      <c r="I53" s="90"/>
      <c r="J53" s="205"/>
      <c r="K53" s="264"/>
      <c r="L53" s="265"/>
      <c r="M53" s="206"/>
      <c r="N53" s="91"/>
      <c r="O53" s="92"/>
      <c r="P53" s="206"/>
      <c r="Q53" s="105"/>
      <c r="R53" s="106"/>
      <c r="S53" s="60"/>
      <c r="T53" s="60"/>
    </row>
    <row r="54" spans="1:20">
      <c r="A54" s="1" t="s">
        <v>258</v>
      </c>
      <c r="B54" s="13">
        <f>'SP (NON MODIFICARE)'!B63</f>
        <v>86292</v>
      </c>
      <c r="C54" s="34">
        <f>79000</f>
        <v>79000</v>
      </c>
      <c r="D54" s="77">
        <f t="shared" si="0"/>
        <v>-7292</v>
      </c>
      <c r="E54" s="98"/>
      <c r="F54" s="99"/>
      <c r="G54" s="205"/>
      <c r="H54" s="89"/>
      <c r="I54" s="90"/>
      <c r="J54" s="231"/>
      <c r="K54" s="264"/>
      <c r="L54" s="265"/>
      <c r="M54" s="206"/>
      <c r="N54" s="91"/>
      <c r="O54" s="92"/>
      <c r="P54" s="206"/>
      <c r="Q54" s="105"/>
      <c r="R54" s="106"/>
      <c r="S54" s="60"/>
      <c r="T54" s="60"/>
    </row>
    <row r="55" spans="1:20">
      <c r="A55" s="1"/>
      <c r="B55" s="13"/>
      <c r="C55" s="34"/>
      <c r="D55" s="77">
        <f t="shared" si="0"/>
        <v>0</v>
      </c>
      <c r="E55" s="98"/>
      <c r="F55" s="99"/>
      <c r="G55" s="205"/>
      <c r="H55" s="89"/>
      <c r="I55" s="90"/>
      <c r="J55" s="231"/>
      <c r="K55" s="264"/>
      <c r="L55" s="265"/>
      <c r="M55" s="206"/>
      <c r="N55" s="91"/>
      <c r="O55" s="92"/>
      <c r="P55" s="206"/>
      <c r="Q55" s="105"/>
      <c r="R55" s="106"/>
      <c r="S55" s="60"/>
      <c r="T55" s="60"/>
    </row>
    <row r="56" spans="1:20">
      <c r="A56" s="1" t="s">
        <v>268</v>
      </c>
      <c r="B56" s="13">
        <f>'SP (NON MODIFICARE)'!B55</f>
        <v>3793</v>
      </c>
      <c r="C56" s="13">
        <f>'SP (NON MODIFICARE)'!C55</f>
        <v>2525</v>
      </c>
      <c r="D56" s="77">
        <f t="shared" si="0"/>
        <v>-1268</v>
      </c>
      <c r="E56" s="98"/>
      <c r="F56" s="99"/>
      <c r="G56" s="205"/>
      <c r="H56" s="89"/>
      <c r="I56" s="90"/>
      <c r="J56" s="205"/>
      <c r="K56" s="264"/>
      <c r="L56" s="265"/>
      <c r="M56" s="206"/>
      <c r="N56" s="91"/>
      <c r="O56" s="92"/>
      <c r="P56" s="206"/>
      <c r="Q56" s="105"/>
      <c r="R56" s="106"/>
      <c r="S56" s="60"/>
      <c r="T56" s="60"/>
    </row>
    <row r="57" spans="1:20">
      <c r="B57" s="13"/>
      <c r="C57" s="13"/>
      <c r="D57" s="77">
        <f t="shared" si="0"/>
        <v>0</v>
      </c>
      <c r="E57" s="98"/>
      <c r="F57" s="99"/>
      <c r="G57" s="205"/>
      <c r="H57" s="89"/>
      <c r="I57" s="90"/>
      <c r="J57" s="205"/>
      <c r="K57" s="264"/>
      <c r="L57" s="265"/>
      <c r="M57" s="206"/>
      <c r="N57" s="91"/>
      <c r="O57" s="92"/>
      <c r="P57" s="206"/>
      <c r="Q57" s="105"/>
      <c r="R57" s="106"/>
      <c r="S57" s="60"/>
      <c r="T57" s="60"/>
    </row>
    <row r="58" spans="1:20">
      <c r="A58" s="1" t="s">
        <v>269</v>
      </c>
      <c r="B58" s="34">
        <f>-'SP (NON MODIFICARE)'!B56</f>
        <v>524</v>
      </c>
      <c r="C58" s="13">
        <f>360</f>
        <v>360</v>
      </c>
      <c r="D58" s="77">
        <f t="shared" si="0"/>
        <v>-164</v>
      </c>
      <c r="E58" s="98"/>
      <c r="F58" s="99"/>
      <c r="G58" s="205"/>
      <c r="H58" s="89"/>
      <c r="I58" s="90"/>
      <c r="J58" s="205"/>
      <c r="K58" s="264"/>
      <c r="L58" s="265"/>
      <c r="M58" s="206"/>
      <c r="N58" s="91"/>
      <c r="O58" s="92"/>
      <c r="P58" s="206"/>
      <c r="Q58" s="105"/>
      <c r="R58" s="106"/>
      <c r="S58" s="60"/>
      <c r="T58" s="60"/>
    </row>
    <row r="59" spans="1:20">
      <c r="B59" s="76"/>
      <c r="C59" s="76"/>
      <c r="D59" s="77">
        <f t="shared" si="0"/>
        <v>0</v>
      </c>
      <c r="E59" s="98"/>
      <c r="F59" s="99"/>
      <c r="G59" s="205"/>
      <c r="H59" s="89"/>
      <c r="I59" s="90"/>
      <c r="J59" s="205"/>
      <c r="K59" s="264"/>
      <c r="L59" s="265"/>
      <c r="M59" s="206"/>
      <c r="N59" s="91"/>
      <c r="O59" s="92"/>
      <c r="P59" s="206"/>
      <c r="Q59" s="105"/>
      <c r="R59" s="106"/>
      <c r="S59" s="60"/>
      <c r="T59" s="60"/>
    </row>
    <row r="60" spans="1:20" ht="14" thickBot="1">
      <c r="A60" s="65"/>
      <c r="B60" s="81"/>
      <c r="C60" s="81"/>
      <c r="D60" s="77">
        <f t="shared" si="0"/>
        <v>0</v>
      </c>
      <c r="E60" s="98"/>
      <c r="F60" s="99"/>
      <c r="G60" s="205"/>
      <c r="H60" s="89"/>
      <c r="I60" s="90"/>
      <c r="J60" s="205"/>
      <c r="K60" s="264"/>
      <c r="L60" s="265"/>
      <c r="M60" s="205"/>
      <c r="N60" s="89"/>
      <c r="O60" s="90"/>
      <c r="P60" s="205"/>
      <c r="Q60" s="105"/>
      <c r="R60" s="106"/>
    </row>
    <row r="61" spans="1:20" ht="14" thickBot="1">
      <c r="A61" s="66" t="s">
        <v>50</v>
      </c>
      <c r="B61" s="224">
        <f>SUM(B42:B59)</f>
        <v>1402105</v>
      </c>
      <c r="C61" s="224">
        <f>SUM(C42:C59)</f>
        <v>1352041</v>
      </c>
      <c r="D61" s="77"/>
      <c r="E61" s="98"/>
      <c r="F61" s="99"/>
      <c r="G61" s="205"/>
      <c r="H61" s="89"/>
      <c r="I61" s="90"/>
      <c r="J61" s="205"/>
      <c r="K61" s="103"/>
      <c r="L61" s="104"/>
      <c r="M61" s="205"/>
      <c r="N61" s="89"/>
      <c r="O61" s="90"/>
      <c r="P61" s="205"/>
      <c r="Q61" s="105"/>
      <c r="R61" s="104"/>
    </row>
    <row r="62" spans="1:20" ht="14" thickBot="1">
      <c r="A62" s="59"/>
      <c r="B62" s="82"/>
      <c r="C62" s="82"/>
      <c r="D62" s="77">
        <f t="shared" si="0"/>
        <v>0</v>
      </c>
      <c r="E62" s="98"/>
      <c r="F62" s="99"/>
      <c r="G62" s="213"/>
      <c r="H62" s="200"/>
      <c r="I62" s="201"/>
      <c r="J62" s="207"/>
      <c r="K62" s="202"/>
      <c r="L62" s="203"/>
      <c r="M62" s="207"/>
      <c r="N62" s="200"/>
      <c r="O62" s="201"/>
      <c r="P62" s="207"/>
      <c r="Q62" s="202"/>
      <c r="R62" s="203"/>
    </row>
    <row r="63" spans="1:20">
      <c r="A63" s="47" t="s">
        <v>227</v>
      </c>
      <c r="B63" s="83">
        <f>B61+B20</f>
        <v>1609748</v>
      </c>
      <c r="C63" s="83">
        <f>C61+C20</f>
        <v>1594534</v>
      </c>
      <c r="D63" s="77"/>
      <c r="E63" s="98"/>
      <c r="F63" s="99"/>
      <c r="G63" s="208"/>
      <c r="H63" s="196"/>
      <c r="I63" s="197"/>
      <c r="J63" s="208"/>
      <c r="K63" s="198"/>
      <c r="L63" s="199"/>
      <c r="M63" s="208"/>
      <c r="N63" s="196"/>
      <c r="O63" s="197"/>
      <c r="P63" s="208"/>
      <c r="Q63" s="198"/>
      <c r="R63" s="199"/>
    </row>
    <row r="64" spans="1:20">
      <c r="A64" s="47" t="s">
        <v>228</v>
      </c>
      <c r="B64" s="76">
        <f>B40+B13</f>
        <v>1609748</v>
      </c>
      <c r="C64" s="76">
        <f>C40+C13</f>
        <v>1594534</v>
      </c>
      <c r="D64" s="77"/>
      <c r="E64" s="98"/>
      <c r="F64" s="99"/>
      <c r="G64" s="205"/>
      <c r="H64" s="89"/>
      <c r="I64" s="90"/>
      <c r="J64" s="205"/>
      <c r="K64" s="103"/>
      <c r="L64" s="104"/>
      <c r="M64" s="205"/>
      <c r="N64" s="89"/>
      <c r="O64" s="90"/>
      <c r="P64" s="205"/>
      <c r="Q64" s="103"/>
      <c r="R64" s="104"/>
    </row>
    <row r="65" spans="1:18">
      <c r="A65" s="17" t="s">
        <v>135</v>
      </c>
      <c r="B65" s="84"/>
      <c r="C65" s="84"/>
      <c r="D65" s="77"/>
      <c r="E65" s="100"/>
      <c r="F65" s="101"/>
      <c r="G65" s="209"/>
      <c r="H65" s="93"/>
      <c r="I65" s="94"/>
      <c r="J65" s="209"/>
      <c r="K65" s="107"/>
      <c r="L65" s="108"/>
      <c r="M65" s="209"/>
      <c r="N65" s="93"/>
      <c r="O65" s="94"/>
      <c r="P65" s="209"/>
      <c r="Q65" s="107"/>
      <c r="R65" s="108"/>
    </row>
    <row r="66" spans="1:18">
      <c r="A66" s="214"/>
      <c r="B66" s="85"/>
      <c r="C66" s="85"/>
      <c r="D66" s="77"/>
      <c r="E66" s="98"/>
      <c r="F66" s="99"/>
      <c r="G66" s="205"/>
      <c r="H66" s="91"/>
      <c r="I66" s="92"/>
      <c r="J66" s="206"/>
      <c r="K66" s="105"/>
      <c r="L66" s="106"/>
      <c r="M66" s="205"/>
      <c r="N66" s="91"/>
      <c r="O66" s="92"/>
      <c r="P66" s="206"/>
      <c r="Q66" s="105"/>
      <c r="R66" s="106"/>
    </row>
    <row r="67" spans="1:18">
      <c r="A67" t="s">
        <v>146</v>
      </c>
      <c r="B67" s="76"/>
      <c r="C67" s="76">
        <f>'CE (NON MODIFICARE)'!C2</f>
        <v>993287</v>
      </c>
      <c r="D67" s="77">
        <f t="shared" si="0"/>
        <v>993287</v>
      </c>
      <c r="E67" s="98"/>
      <c r="F67" s="99"/>
      <c r="G67" s="205"/>
      <c r="H67" s="243"/>
      <c r="I67" s="244"/>
      <c r="J67" s="206"/>
      <c r="K67" s="247"/>
      <c r="L67" s="248"/>
      <c r="M67" s="205"/>
      <c r="N67" s="91"/>
      <c r="O67" s="92"/>
      <c r="P67" s="206"/>
      <c r="Q67" s="105"/>
      <c r="R67" s="106"/>
    </row>
    <row r="68" spans="1:18">
      <c r="A68" t="s">
        <v>112</v>
      </c>
      <c r="B68" s="76"/>
      <c r="C68" s="76">
        <f>'CE (NON MODIFICARE)'!C3</f>
        <v>19451</v>
      </c>
      <c r="D68" s="77">
        <f t="shared" si="0"/>
        <v>19451</v>
      </c>
      <c r="E68" s="98"/>
      <c r="F68" s="99"/>
      <c r="G68" s="205"/>
      <c r="H68" s="243"/>
      <c r="I68" s="244"/>
      <c r="J68" s="206"/>
      <c r="K68" s="247"/>
      <c r="L68" s="248"/>
      <c r="M68" s="205"/>
      <c r="N68" s="91"/>
      <c r="O68" s="92"/>
      <c r="P68" s="206"/>
      <c r="Q68" s="105"/>
      <c r="R68" s="106"/>
    </row>
    <row r="69" spans="1:18">
      <c r="A69" t="s">
        <v>147</v>
      </c>
      <c r="B69" s="76"/>
      <c r="C69" s="76">
        <f>'CE (NON MODIFICARE)'!C4</f>
        <v>12871</v>
      </c>
      <c r="D69" s="77">
        <f t="shared" si="0"/>
        <v>12871</v>
      </c>
      <c r="E69" s="98"/>
      <c r="F69" s="99"/>
      <c r="G69" s="205"/>
      <c r="H69" s="243"/>
      <c r="I69" s="244"/>
      <c r="J69" s="206"/>
      <c r="K69" s="247"/>
      <c r="L69" s="248"/>
      <c r="M69" s="205"/>
      <c r="N69" s="91"/>
      <c r="O69" s="92"/>
      <c r="P69" s="206"/>
      <c r="Q69" s="105"/>
      <c r="R69" s="106"/>
    </row>
    <row r="70" spans="1:18">
      <c r="B70" s="86"/>
      <c r="C70" s="86"/>
      <c r="D70" s="77">
        <f t="shared" ref="D70:D99" si="1">C70-B70</f>
        <v>0</v>
      </c>
      <c r="E70" s="98"/>
      <c r="F70" s="99"/>
      <c r="G70" s="205"/>
      <c r="H70" s="243"/>
      <c r="I70" s="244"/>
      <c r="J70" s="206"/>
      <c r="K70" s="247"/>
      <c r="L70" s="248"/>
      <c r="M70" s="205"/>
      <c r="N70" s="91"/>
      <c r="O70" s="92"/>
      <c r="P70" s="206"/>
      <c r="Q70" s="105"/>
      <c r="R70" s="106"/>
    </row>
    <row r="71" spans="1:18">
      <c r="A71" t="s">
        <v>233</v>
      </c>
      <c r="B71" s="76"/>
      <c r="C71" s="76">
        <f>'CE (NON MODIFICARE)'!C6-14563+9303</f>
        <v>270030</v>
      </c>
      <c r="D71" s="77">
        <f t="shared" si="1"/>
        <v>270030</v>
      </c>
      <c r="E71" s="98"/>
      <c r="F71" s="99"/>
      <c r="G71" s="205"/>
      <c r="H71" s="243"/>
      <c r="I71" s="244"/>
      <c r="J71" s="206"/>
      <c r="K71" s="247"/>
      <c r="L71" s="248"/>
      <c r="M71" s="205"/>
      <c r="N71" s="91"/>
      <c r="O71" s="92"/>
      <c r="P71" s="206"/>
      <c r="Q71" s="105"/>
      <c r="R71" s="106"/>
    </row>
    <row r="72" spans="1:18">
      <c r="A72" s="1" t="s">
        <v>273</v>
      </c>
      <c r="B72" s="76"/>
      <c r="C72" s="76">
        <v>-5260</v>
      </c>
      <c r="D72" s="77">
        <f>-C72</f>
        <v>5260</v>
      </c>
      <c r="E72" s="98"/>
      <c r="F72" s="99"/>
      <c r="G72" s="205"/>
      <c r="H72" s="243"/>
      <c r="I72" s="244"/>
      <c r="J72" s="206"/>
      <c r="K72" s="247"/>
      <c r="L72" s="248"/>
      <c r="M72" s="205"/>
      <c r="N72" s="91"/>
      <c r="O72" s="92"/>
      <c r="P72" s="206"/>
      <c r="Q72" s="105"/>
      <c r="R72" s="106"/>
    </row>
    <row r="73" spans="1:18">
      <c r="A73" t="s">
        <v>164</v>
      </c>
      <c r="B73" s="86"/>
      <c r="C73" s="76">
        <f>'CE (NON MODIFICARE)'!C7</f>
        <v>237871</v>
      </c>
      <c r="D73" s="77">
        <f t="shared" si="1"/>
        <v>237871</v>
      </c>
      <c r="E73" s="98"/>
      <c r="F73" s="99"/>
      <c r="G73" s="205"/>
      <c r="H73" s="243"/>
      <c r="I73" s="244"/>
      <c r="J73" s="206"/>
      <c r="K73" s="247"/>
      <c r="L73" s="248"/>
      <c r="M73" s="205"/>
      <c r="N73" s="91"/>
      <c r="O73" s="92"/>
      <c r="P73" s="206"/>
      <c r="Q73" s="105"/>
      <c r="R73" s="106"/>
    </row>
    <row r="74" spans="1:18">
      <c r="A74" t="s">
        <v>165</v>
      </c>
      <c r="B74" s="86"/>
      <c r="C74" s="76">
        <f>'CE (NON MODIFICARE)'!C8</f>
        <v>118229</v>
      </c>
      <c r="D74" s="77">
        <f t="shared" si="1"/>
        <v>118229</v>
      </c>
      <c r="E74" s="98"/>
      <c r="F74" s="99"/>
      <c r="G74" s="205"/>
      <c r="H74" s="243"/>
      <c r="I74" s="244"/>
      <c r="J74" s="206"/>
      <c r="K74" s="247"/>
      <c r="L74" s="248"/>
      <c r="M74" s="205"/>
      <c r="N74" s="12"/>
      <c r="O74" s="92"/>
      <c r="P74" s="206"/>
      <c r="Q74" s="105"/>
      <c r="R74" s="106"/>
    </row>
    <row r="75" spans="1:18">
      <c r="A75" t="s">
        <v>166</v>
      </c>
      <c r="B75" s="86"/>
      <c r="C75" s="76">
        <f>'CE (NON MODIFICARE)'!C9-1197-606</f>
        <v>30385</v>
      </c>
      <c r="D75" s="77">
        <f t="shared" si="1"/>
        <v>30385</v>
      </c>
      <c r="E75" s="98"/>
      <c r="F75" s="99"/>
      <c r="G75" s="205"/>
      <c r="H75" s="243"/>
      <c r="I75" s="244"/>
      <c r="J75" s="206"/>
      <c r="K75" s="247"/>
      <c r="L75" s="248"/>
      <c r="M75" s="205"/>
      <c r="N75" s="91"/>
      <c r="O75" s="92"/>
      <c r="P75" s="206"/>
      <c r="Q75" s="105"/>
      <c r="R75" s="106"/>
    </row>
    <row r="76" spans="1:18">
      <c r="B76" s="86"/>
      <c r="C76" s="86"/>
      <c r="D76" s="77"/>
      <c r="E76" s="98"/>
      <c r="F76" s="99"/>
      <c r="G76" s="205"/>
      <c r="H76" s="243"/>
      <c r="I76" s="244"/>
      <c r="J76" s="206"/>
      <c r="K76" s="247"/>
      <c r="L76" s="248"/>
      <c r="M76" s="205"/>
      <c r="N76" s="91"/>
      <c r="O76" s="92"/>
      <c r="P76" s="206"/>
      <c r="Q76" s="105"/>
      <c r="R76" s="106"/>
    </row>
    <row r="77" spans="1:18">
      <c r="B77" s="86"/>
      <c r="C77" s="86"/>
      <c r="D77" s="77"/>
      <c r="E77" s="98"/>
      <c r="F77" s="99"/>
      <c r="G77" s="205"/>
      <c r="H77" s="243"/>
      <c r="I77" s="244"/>
      <c r="J77" s="206"/>
      <c r="K77" s="247"/>
      <c r="L77" s="248"/>
      <c r="M77" s="205"/>
      <c r="N77" s="91"/>
      <c r="O77" s="92"/>
      <c r="P77" s="206"/>
      <c r="Q77" s="105"/>
      <c r="R77" s="106"/>
    </row>
    <row r="78" spans="1:18">
      <c r="A78" t="s">
        <v>231</v>
      </c>
      <c r="B78" s="86"/>
      <c r="C78" s="86">
        <v>145252</v>
      </c>
      <c r="D78" s="77">
        <f t="shared" si="1"/>
        <v>145252</v>
      </c>
      <c r="E78" s="98"/>
      <c r="F78" s="99"/>
      <c r="G78" s="205"/>
      <c r="H78" s="243"/>
      <c r="I78" s="244"/>
      <c r="J78" s="206"/>
      <c r="K78" s="247"/>
      <c r="L78" s="248"/>
      <c r="M78" s="205"/>
      <c r="N78" s="91"/>
      <c r="O78" s="92"/>
      <c r="P78" s="206"/>
      <c r="Q78" s="105"/>
      <c r="R78" s="106"/>
    </row>
    <row r="79" spans="1:18">
      <c r="A79" t="s">
        <v>232</v>
      </c>
      <c r="B79" s="86"/>
      <c r="C79" s="86">
        <v>40347</v>
      </c>
      <c r="D79" s="77">
        <f t="shared" si="1"/>
        <v>40347</v>
      </c>
      <c r="E79" s="98"/>
      <c r="F79" s="99"/>
      <c r="G79" s="205"/>
      <c r="H79" s="243"/>
      <c r="I79" s="244"/>
      <c r="J79" s="206"/>
      <c r="K79" s="247"/>
      <c r="L79" s="248"/>
      <c r="M79" s="205"/>
      <c r="N79" s="91"/>
      <c r="O79" s="92"/>
      <c r="P79" s="206"/>
      <c r="Q79" s="105"/>
      <c r="R79" s="106"/>
    </row>
    <row r="80" spans="1:18">
      <c r="A80" t="s">
        <v>274</v>
      </c>
      <c r="B80" s="86"/>
      <c r="C80" s="86">
        <v>5941</v>
      </c>
      <c r="D80" s="77">
        <f t="shared" si="1"/>
        <v>5941</v>
      </c>
      <c r="E80" s="98"/>
      <c r="F80" s="99"/>
      <c r="G80" s="205"/>
      <c r="H80" s="243"/>
      <c r="I80" s="244"/>
      <c r="J80" s="206"/>
      <c r="K80" s="247"/>
      <c r="L80" s="248"/>
      <c r="M80" s="205"/>
      <c r="N80" s="91"/>
      <c r="O80" s="92"/>
      <c r="P80" s="206"/>
      <c r="Q80" s="105"/>
      <c r="R80" s="106"/>
    </row>
    <row r="81" spans="1:18">
      <c r="B81" s="86"/>
      <c r="C81" s="86"/>
      <c r="D81" s="77">
        <f t="shared" si="1"/>
        <v>0</v>
      </c>
      <c r="E81" s="98"/>
      <c r="F81" s="99"/>
      <c r="G81" s="205"/>
      <c r="H81" s="243"/>
      <c r="I81" s="244"/>
      <c r="J81" s="206"/>
      <c r="K81" s="247"/>
      <c r="L81" s="248"/>
      <c r="M81" s="205"/>
      <c r="N81" s="91"/>
      <c r="O81" s="92"/>
      <c r="P81" s="206"/>
      <c r="Q81" s="105"/>
      <c r="R81" s="106"/>
    </row>
    <row r="82" spans="1:18">
      <c r="A82" t="s">
        <v>167</v>
      </c>
      <c r="B82" s="86"/>
      <c r="C82" s="86">
        <f>'CE (NON MODIFICARE)'!C14</f>
        <v>8814</v>
      </c>
      <c r="D82" s="77">
        <f t="shared" si="1"/>
        <v>8814</v>
      </c>
      <c r="E82" s="98"/>
      <c r="F82" s="99"/>
      <c r="G82" s="205"/>
      <c r="H82" s="243"/>
      <c r="I82" s="244"/>
      <c r="J82" s="206"/>
      <c r="K82" s="247"/>
      <c r="L82" s="248"/>
      <c r="M82" s="205"/>
      <c r="N82" s="91"/>
      <c r="O82" s="92"/>
      <c r="P82" s="206"/>
      <c r="Q82" s="105"/>
      <c r="R82" s="106"/>
    </row>
    <row r="83" spans="1:18">
      <c r="A83" t="s">
        <v>168</v>
      </c>
      <c r="B83" s="86"/>
      <c r="C83" s="86">
        <f>'CE (NON MODIFICARE)'!C15</f>
        <v>35405</v>
      </c>
      <c r="D83" s="77">
        <f t="shared" si="1"/>
        <v>35405</v>
      </c>
      <c r="E83" s="98"/>
      <c r="F83" s="99"/>
      <c r="G83" s="205"/>
      <c r="H83" s="243"/>
      <c r="I83" s="244"/>
      <c r="J83" s="206"/>
      <c r="K83" s="247"/>
      <c r="L83" s="248"/>
      <c r="M83" s="205"/>
      <c r="N83" s="91"/>
      <c r="O83" s="92"/>
      <c r="P83" s="206"/>
      <c r="Q83" s="105"/>
      <c r="R83" s="106"/>
    </row>
    <row r="84" spans="1:18">
      <c r="A84" t="s">
        <v>234</v>
      </c>
      <c r="B84" s="86"/>
      <c r="C84" s="86">
        <f>'CE (NON MODIFICARE)'!C16</f>
        <v>2060</v>
      </c>
      <c r="D84" s="77">
        <f t="shared" si="1"/>
        <v>2060</v>
      </c>
      <c r="E84" s="98"/>
      <c r="F84" s="99"/>
      <c r="G84" s="205"/>
      <c r="H84" s="243"/>
      <c r="I84" s="244"/>
      <c r="J84" s="206"/>
      <c r="K84" s="247"/>
      <c r="L84" s="248"/>
      <c r="M84" s="205"/>
      <c r="N84" s="91"/>
      <c r="O84" s="92"/>
      <c r="P84" s="206"/>
      <c r="Q84" s="105"/>
      <c r="R84" s="106"/>
    </row>
    <row r="85" spans="1:18">
      <c r="A85" s="1" t="s">
        <v>238</v>
      </c>
      <c r="B85" s="86"/>
      <c r="C85" s="86">
        <v>1803</v>
      </c>
      <c r="D85" s="77">
        <f t="shared" si="1"/>
        <v>1803</v>
      </c>
      <c r="E85" s="98"/>
      <c r="F85" s="99"/>
      <c r="G85" s="205"/>
      <c r="H85" s="243"/>
      <c r="I85" s="244"/>
      <c r="J85" s="206"/>
      <c r="K85" s="247"/>
      <c r="L85" s="248"/>
      <c r="M85" s="205"/>
      <c r="N85" s="91"/>
      <c r="O85" s="92"/>
      <c r="P85" s="206"/>
      <c r="Q85" s="105"/>
      <c r="R85" s="106"/>
    </row>
    <row r="86" spans="1:18">
      <c r="B86" s="86"/>
      <c r="C86" s="86"/>
      <c r="D86" s="77">
        <f t="shared" si="1"/>
        <v>0</v>
      </c>
      <c r="E86" s="98"/>
      <c r="F86" s="99"/>
      <c r="G86" s="205"/>
      <c r="H86" s="243"/>
      <c r="I86" s="244"/>
      <c r="J86" s="206"/>
      <c r="K86" s="247"/>
      <c r="L86" s="248"/>
      <c r="M86" s="205"/>
      <c r="N86" s="91"/>
      <c r="O86" s="92"/>
      <c r="P86" s="206"/>
      <c r="Q86" s="105"/>
      <c r="R86" s="106"/>
    </row>
    <row r="87" spans="1:18">
      <c r="A87" t="s">
        <v>101</v>
      </c>
      <c r="B87" s="86"/>
      <c r="C87" s="86">
        <f>-'CE (NON MODIFICARE)'!C18+664</f>
        <v>27205</v>
      </c>
      <c r="D87" s="77">
        <f t="shared" si="1"/>
        <v>27205</v>
      </c>
      <c r="E87" s="98"/>
      <c r="F87" s="99"/>
      <c r="G87" s="205"/>
      <c r="H87" s="243"/>
      <c r="I87" s="244"/>
      <c r="J87" s="206"/>
      <c r="K87" s="247"/>
      <c r="L87" s="248"/>
      <c r="M87" s="205"/>
      <c r="N87" s="91"/>
      <c r="O87" s="92"/>
      <c r="P87" s="206"/>
      <c r="Q87" s="105"/>
      <c r="R87" s="106"/>
    </row>
    <row r="88" spans="1:18">
      <c r="A88" t="s">
        <v>100</v>
      </c>
      <c r="B88" s="86"/>
      <c r="C88" s="86">
        <f>'CE (NON MODIFICARE)'!C19</f>
        <v>17341</v>
      </c>
      <c r="D88" s="77">
        <f t="shared" si="1"/>
        <v>17341</v>
      </c>
      <c r="E88" s="98"/>
      <c r="F88" s="99"/>
      <c r="G88" s="205"/>
      <c r="H88" s="243"/>
      <c r="I88" s="244"/>
      <c r="J88" s="206"/>
      <c r="K88" s="247"/>
      <c r="L88" s="248"/>
      <c r="M88" s="205"/>
      <c r="N88" s="91"/>
      <c r="O88" s="92"/>
      <c r="P88" s="206"/>
      <c r="Q88" s="105"/>
      <c r="R88" s="106"/>
    </row>
    <row r="89" spans="1:18">
      <c r="B89" s="76"/>
      <c r="C89" s="86"/>
      <c r="D89" s="77">
        <f t="shared" si="1"/>
        <v>0</v>
      </c>
      <c r="E89" s="98"/>
      <c r="F89" s="99"/>
      <c r="G89" s="205"/>
      <c r="H89" s="243"/>
      <c r="I89" s="244"/>
      <c r="J89" s="206"/>
      <c r="K89" s="247"/>
      <c r="L89" s="248"/>
      <c r="M89" s="205"/>
      <c r="N89" s="91"/>
      <c r="O89" s="92"/>
      <c r="P89" s="206"/>
      <c r="Q89" s="105"/>
      <c r="R89" s="106"/>
    </row>
    <row r="90" spans="1:18">
      <c r="B90" s="76"/>
      <c r="C90" s="76"/>
      <c r="D90" s="77">
        <f t="shared" si="1"/>
        <v>0</v>
      </c>
      <c r="E90" s="98"/>
      <c r="F90" s="99"/>
      <c r="G90" s="205"/>
      <c r="H90" s="243"/>
      <c r="I90" s="244"/>
      <c r="J90" s="206"/>
      <c r="K90" s="247"/>
      <c r="L90" s="248"/>
      <c r="M90" s="205"/>
      <c r="N90" s="91"/>
      <c r="O90" s="92"/>
      <c r="P90" s="206"/>
      <c r="Q90" s="105"/>
      <c r="R90" s="106"/>
    </row>
    <row r="91" spans="1:18">
      <c r="A91" s="1" t="s">
        <v>255</v>
      </c>
      <c r="B91" s="76"/>
      <c r="C91" s="76">
        <f>-'CE (NON MODIFICARE)'!C25</f>
        <v>2453</v>
      </c>
      <c r="D91" s="77">
        <f t="shared" si="1"/>
        <v>2453</v>
      </c>
      <c r="E91" s="98"/>
      <c r="F91" s="99"/>
      <c r="G91" s="205"/>
      <c r="H91" s="243"/>
      <c r="I91" s="244"/>
      <c r="J91" s="206"/>
      <c r="K91" s="247"/>
      <c r="L91" s="248"/>
      <c r="M91" s="205"/>
      <c r="N91" s="91"/>
      <c r="O91" s="92"/>
      <c r="P91" s="206"/>
      <c r="Q91" s="105"/>
      <c r="R91" s="106"/>
    </row>
    <row r="92" spans="1:18">
      <c r="B92" s="76"/>
      <c r="C92" s="76"/>
      <c r="D92" s="77">
        <f t="shared" si="1"/>
        <v>0</v>
      </c>
      <c r="E92" s="98"/>
      <c r="F92" s="99"/>
      <c r="G92" s="205"/>
      <c r="H92" s="243"/>
      <c r="I92" s="244"/>
      <c r="J92" s="206"/>
      <c r="K92" s="247"/>
      <c r="L92" s="248"/>
      <c r="M92" s="205"/>
      <c r="N92" s="91"/>
      <c r="O92" s="92"/>
      <c r="P92" s="206"/>
      <c r="Q92" s="105"/>
      <c r="R92" s="106"/>
    </row>
    <row r="93" spans="1:18">
      <c r="A93" t="s">
        <v>158</v>
      </c>
      <c r="B93" s="87"/>
      <c r="C93" s="87">
        <f>-'CE (NON MODIFICARE)'!C28</f>
        <v>32535</v>
      </c>
      <c r="D93" s="77">
        <f t="shared" si="1"/>
        <v>32535</v>
      </c>
      <c r="E93" s="98"/>
      <c r="F93" s="99"/>
      <c r="G93" s="205"/>
      <c r="H93" s="243"/>
      <c r="I93" s="244"/>
      <c r="J93" s="206"/>
      <c r="K93" s="247"/>
      <c r="L93" s="248"/>
      <c r="M93" s="205"/>
      <c r="N93" s="91"/>
      <c r="O93" s="92"/>
      <c r="P93" s="206"/>
      <c r="Q93" s="105"/>
      <c r="R93" s="106"/>
    </row>
    <row r="94" spans="1:18">
      <c r="B94" s="87"/>
      <c r="C94" s="87"/>
      <c r="D94" s="77">
        <f t="shared" si="1"/>
        <v>0</v>
      </c>
      <c r="E94" s="98"/>
      <c r="F94" s="99"/>
      <c r="G94" s="205"/>
      <c r="H94" s="243"/>
      <c r="I94" s="244"/>
      <c r="J94" s="206"/>
      <c r="K94" s="247"/>
      <c r="L94" s="248"/>
      <c r="M94" s="205"/>
      <c r="N94" s="91"/>
      <c r="O94" s="92"/>
      <c r="P94" s="206"/>
      <c r="Q94" s="105"/>
      <c r="R94" s="106"/>
    </row>
    <row r="95" spans="1:18" ht="14" thickBot="1">
      <c r="B95" s="87"/>
      <c r="C95" s="87"/>
      <c r="D95" s="77">
        <f t="shared" si="1"/>
        <v>0</v>
      </c>
      <c r="E95" s="98"/>
      <c r="F95" s="99"/>
      <c r="G95" s="205"/>
      <c r="H95" s="243"/>
      <c r="I95" s="244"/>
      <c r="J95" s="206"/>
      <c r="K95" s="247"/>
      <c r="L95" s="248"/>
      <c r="M95" s="205"/>
      <c r="N95" s="91"/>
      <c r="O95" s="92"/>
      <c r="P95" s="206"/>
      <c r="Q95" s="105"/>
      <c r="R95" s="106"/>
    </row>
    <row r="96" spans="1:18" s="3" customFormat="1" ht="14" thickBot="1">
      <c r="A96" s="68" t="s">
        <v>235</v>
      </c>
      <c r="B96" s="88"/>
      <c r="C96" s="88">
        <f>'CE (NON MODIFICARE)'!C29</f>
        <v>79360</v>
      </c>
      <c r="D96" s="77"/>
      <c r="E96" s="98"/>
      <c r="F96" s="99"/>
      <c r="G96" s="206"/>
      <c r="H96" s="243"/>
      <c r="I96" s="244"/>
      <c r="J96" s="206"/>
      <c r="K96" s="247"/>
      <c r="L96" s="248"/>
      <c r="M96" s="206"/>
      <c r="N96" s="91"/>
      <c r="O96" s="92"/>
      <c r="P96" s="206"/>
      <c r="Q96" s="105"/>
      <c r="R96" s="106"/>
    </row>
    <row r="97" spans="1:19">
      <c r="A97" s="69"/>
      <c r="B97" s="76"/>
      <c r="C97" s="83"/>
      <c r="D97" s="77">
        <f t="shared" si="1"/>
        <v>0</v>
      </c>
      <c r="E97" s="98"/>
      <c r="F97" s="99"/>
      <c r="G97" s="205"/>
      <c r="H97" s="243"/>
      <c r="I97" s="244"/>
      <c r="J97" s="206"/>
      <c r="K97" s="247"/>
      <c r="L97" s="248"/>
      <c r="M97" s="205"/>
      <c r="N97" s="91"/>
      <c r="O97" s="92"/>
      <c r="P97" s="206"/>
      <c r="Q97" s="105"/>
      <c r="R97" s="106"/>
    </row>
    <row r="98" spans="1:19">
      <c r="A98" s="69" t="s">
        <v>144</v>
      </c>
      <c r="B98" s="76"/>
      <c r="C98" s="34">
        <v>360</v>
      </c>
      <c r="D98" s="77">
        <f t="shared" si="1"/>
        <v>360</v>
      </c>
      <c r="E98" s="98"/>
      <c r="F98" s="99"/>
      <c r="G98" s="205"/>
      <c r="H98" s="243"/>
      <c r="I98" s="244"/>
      <c r="J98" s="206"/>
      <c r="K98" s="247"/>
      <c r="L98" s="248"/>
      <c r="M98" s="205"/>
      <c r="N98" s="91"/>
      <c r="O98" s="92"/>
      <c r="P98" s="206"/>
      <c r="Q98" s="105"/>
      <c r="R98" s="106"/>
      <c r="S98" s="6"/>
    </row>
    <row r="99" spans="1:19" ht="14" thickBot="1">
      <c r="A99" s="70" t="s">
        <v>262</v>
      </c>
      <c r="B99" s="225"/>
      <c r="C99" s="45">
        <v>79000</v>
      </c>
      <c r="D99" s="77">
        <f t="shared" si="1"/>
        <v>79000</v>
      </c>
      <c r="E99" s="98"/>
      <c r="F99" s="102"/>
      <c r="G99" s="205"/>
      <c r="H99" s="245"/>
      <c r="I99" s="246"/>
      <c r="J99" s="206"/>
      <c r="K99" s="249"/>
      <c r="L99" s="250"/>
      <c r="M99" s="205"/>
      <c r="N99" s="192"/>
      <c r="O99" s="193"/>
      <c r="P99" s="206"/>
      <c r="Q99" s="194"/>
      <c r="R99" s="195"/>
    </row>
    <row r="100" spans="1:19">
      <c r="D100" s="6"/>
    </row>
    <row r="101" spans="1:19">
      <c r="C101" s="19"/>
      <c r="E101" s="233">
        <f>SUM(E5:E99)</f>
        <v>0</v>
      </c>
      <c r="F101" s="233">
        <f>SUM(F5:F99)</f>
        <v>0</v>
      </c>
      <c r="H101" s="233">
        <f>SUM(H5:H99)</f>
        <v>0</v>
      </c>
      <c r="I101" s="233">
        <f>SUM(I5:I99)</f>
        <v>0</v>
      </c>
      <c r="K101" s="233">
        <f>SUM(K5:K99)</f>
        <v>0</v>
      </c>
      <c r="L101" s="233">
        <f>SUM(L5:L99)</f>
        <v>0</v>
      </c>
      <c r="M101" s="233"/>
      <c r="N101" s="233">
        <f>SUM(N5:N99)</f>
        <v>0</v>
      </c>
      <c r="O101" s="233">
        <f>SUM(O5:O99)</f>
        <v>0</v>
      </c>
      <c r="P101" s="233"/>
      <c r="Q101" s="233">
        <f>SUM(Q5:Q99)</f>
        <v>0</v>
      </c>
      <c r="R101" s="233">
        <f>SUM(R5:R99)</f>
        <v>0</v>
      </c>
    </row>
    <row r="102" spans="1:19">
      <c r="A102" s="1"/>
      <c r="B102" s="1"/>
      <c r="F102" s="147">
        <f>E101-F101</f>
        <v>0</v>
      </c>
      <c r="O102" s="3"/>
      <c r="P102" s="3"/>
      <c r="Q102" s="3"/>
      <c r="R102" s="3"/>
    </row>
    <row r="103" spans="1:19" s="63" customFormat="1">
      <c r="A103" s="62"/>
      <c r="B103" s="62"/>
      <c r="C103" s="62"/>
      <c r="E103" s="62"/>
      <c r="F103" s="62"/>
      <c r="G103" s="62"/>
      <c r="H103" s="62"/>
      <c r="I103" s="62"/>
      <c r="J103" s="62"/>
      <c r="L103" s="63">
        <f>K101-L101</f>
        <v>0</v>
      </c>
      <c r="M103" s="63">
        <f>L103/2</f>
        <v>0</v>
      </c>
      <c r="N103" s="64"/>
      <c r="O103" s="63">
        <f>N101-O101</f>
        <v>0</v>
      </c>
      <c r="R103" s="63">
        <f>R101-Q101</f>
        <v>0</v>
      </c>
    </row>
    <row r="104" spans="1:19" s="63" customFormat="1">
      <c r="A104" s="62"/>
      <c r="B104" s="62"/>
      <c r="C104" s="62"/>
      <c r="D104" s="62"/>
      <c r="E104" s="218">
        <f>SUM(E67:E95)</f>
        <v>0</v>
      </c>
      <c r="F104" s="218">
        <f>SUM(F67:F95)</f>
        <v>0</v>
      </c>
      <c r="G104" s="218"/>
      <c r="H104" s="62"/>
      <c r="I104" s="62"/>
      <c r="J104" s="62"/>
      <c r="L104" s="63">
        <f>L103/2</f>
        <v>0</v>
      </c>
      <c r="R104" s="63">
        <f>R103/2</f>
        <v>0</v>
      </c>
    </row>
    <row r="105" spans="1:19" s="63" customFormat="1">
      <c r="A105" s="62"/>
      <c r="B105" s="62"/>
      <c r="C105" s="62"/>
      <c r="D105" s="62"/>
      <c r="E105" s="62"/>
      <c r="F105" s="218">
        <f>F104-E104</f>
        <v>0</v>
      </c>
      <c r="G105" s="218" t="s">
        <v>237</v>
      </c>
      <c r="H105" s="62"/>
      <c r="I105" s="62"/>
      <c r="J105" s="62"/>
      <c r="O105" s="63">
        <f>O103/2</f>
        <v>0</v>
      </c>
    </row>
    <row r="106" spans="1:19" s="63" customFormat="1">
      <c r="A106" s="62"/>
      <c r="B106" s="62"/>
      <c r="C106" s="62"/>
      <c r="D106" s="62"/>
      <c r="E106" s="62"/>
      <c r="F106" s="218"/>
      <c r="G106" s="218"/>
      <c r="H106" s="62"/>
      <c r="I106" s="62"/>
      <c r="J106" s="62"/>
    </row>
    <row r="107" spans="1:19" s="63" customFormat="1">
      <c r="A107" s="140" t="s">
        <v>239</v>
      </c>
      <c r="B107" s="62"/>
      <c r="C107" s="62"/>
      <c r="D107" s="62"/>
      <c r="E107" s="62"/>
      <c r="F107" s="218">
        <f>F105-C96</f>
        <v>-79360</v>
      </c>
      <c r="G107" s="218"/>
      <c r="H107" s="62"/>
      <c r="I107" s="62"/>
      <c r="J107" s="62"/>
    </row>
    <row r="108" spans="1:19" s="63" customFormat="1">
      <c r="A108" s="62" t="s">
        <v>241</v>
      </c>
      <c r="B108" s="62" t="s">
        <v>266</v>
      </c>
      <c r="C108" s="62"/>
      <c r="D108" s="62"/>
      <c r="E108" s="62"/>
      <c r="F108" s="218"/>
      <c r="G108" s="218"/>
      <c r="H108" s="62"/>
      <c r="I108" s="62"/>
      <c r="J108" s="62"/>
    </row>
    <row r="109" spans="1:19" s="63" customFormat="1">
      <c r="A109" s="62" t="s">
        <v>145</v>
      </c>
      <c r="B109" s="62" t="s">
        <v>266</v>
      </c>
      <c r="C109" s="62"/>
      <c r="D109" s="62"/>
      <c r="E109" s="62"/>
      <c r="F109" s="218"/>
      <c r="G109" s="218"/>
      <c r="H109" s="62"/>
      <c r="I109" s="62"/>
      <c r="J109" s="62"/>
    </row>
    <row r="110" spans="1:19" s="63" customFormat="1">
      <c r="A110" s="62" t="s">
        <v>267</v>
      </c>
      <c r="B110" s="62" t="s">
        <v>266</v>
      </c>
      <c r="C110" s="62"/>
      <c r="D110" s="62"/>
      <c r="E110" s="62"/>
      <c r="F110" s="218"/>
      <c r="G110" s="218"/>
      <c r="H110" s="62"/>
      <c r="I110" s="62"/>
      <c r="J110" s="62"/>
    </row>
    <row r="111" spans="1:19" s="63" customFormat="1">
      <c r="A111" s="62" t="s">
        <v>242</v>
      </c>
      <c r="B111" s="62" t="s">
        <v>266</v>
      </c>
      <c r="C111" s="62"/>
      <c r="D111" s="62"/>
      <c r="E111" s="62"/>
      <c r="F111" s="218"/>
      <c r="G111" s="218"/>
      <c r="H111" s="62"/>
      <c r="I111" s="62"/>
      <c r="J111" s="62"/>
    </row>
    <row r="112" spans="1:19" s="63" customFormat="1">
      <c r="A112" s="62" t="s">
        <v>243</v>
      </c>
      <c r="B112" s="62" t="s">
        <v>266</v>
      </c>
      <c r="C112" s="62"/>
      <c r="D112" s="62"/>
      <c r="E112" s="62"/>
      <c r="F112" s="218"/>
      <c r="G112" s="218"/>
      <c r="H112" s="62"/>
      <c r="I112" s="62"/>
      <c r="J112" s="62"/>
    </row>
    <row r="113" spans="1:10" s="63" customFormat="1">
      <c r="A113" s="62" t="s">
        <v>244</v>
      </c>
      <c r="B113" s="62" t="s">
        <v>266</v>
      </c>
      <c r="C113" s="62"/>
      <c r="D113" s="62"/>
      <c r="E113" s="62"/>
      <c r="F113" s="218"/>
      <c r="G113" s="218"/>
      <c r="H113" s="62"/>
      <c r="I113" s="62"/>
      <c r="J113" s="62"/>
    </row>
    <row r="114" spans="1:10" s="63" customFormat="1">
      <c r="A114" s="62" t="s">
        <v>245</v>
      </c>
      <c r="B114" s="62" t="s">
        <v>266</v>
      </c>
      <c r="C114" s="62"/>
      <c r="D114" s="62"/>
      <c r="E114" s="62"/>
      <c r="F114" s="218"/>
      <c r="G114" s="218"/>
      <c r="H114" s="62"/>
      <c r="I114" s="62"/>
      <c r="J114" s="62"/>
    </row>
    <row r="115" spans="1:10" s="63" customFormat="1">
      <c r="A115" s="62" t="s">
        <v>240</v>
      </c>
      <c r="B115" s="62" t="s">
        <v>266</v>
      </c>
      <c r="C115" s="62"/>
      <c r="D115" s="62"/>
      <c r="E115" s="62"/>
      <c r="F115" s="218"/>
      <c r="G115" s="218"/>
      <c r="H115" s="62"/>
      <c r="I115" s="62"/>
      <c r="J115" s="62"/>
    </row>
    <row r="116" spans="1:10" s="63" customFormat="1">
      <c r="A116" s="75" t="s">
        <v>252</v>
      </c>
      <c r="B116" s="62" t="s">
        <v>266</v>
      </c>
      <c r="C116" s="62"/>
      <c r="D116" s="62"/>
      <c r="E116" s="62"/>
      <c r="F116" s="218"/>
      <c r="G116" s="218"/>
      <c r="H116" s="62"/>
      <c r="I116" s="62"/>
      <c r="J116" s="62"/>
    </row>
    <row r="117" spans="1:10" s="63" customFormat="1">
      <c r="A117" s="75" t="s">
        <v>253</v>
      </c>
      <c r="B117" s="62" t="s">
        <v>266</v>
      </c>
      <c r="C117" s="62"/>
      <c r="D117" s="62"/>
      <c r="E117" s="62"/>
      <c r="F117" s="218"/>
      <c r="G117" s="218"/>
      <c r="H117" s="62"/>
      <c r="I117" s="62"/>
      <c r="J117" s="62"/>
    </row>
    <row r="118" spans="1:10" s="63" customFormat="1">
      <c r="A118" s="75" t="s">
        <v>254</v>
      </c>
      <c r="B118" s="62" t="s">
        <v>266</v>
      </c>
      <c r="C118" s="62"/>
      <c r="D118" s="62"/>
      <c r="E118" s="62"/>
      <c r="F118" s="218"/>
      <c r="G118" s="218"/>
      <c r="H118" s="62"/>
      <c r="I118" s="62"/>
      <c r="J118" s="62"/>
    </row>
    <row r="119" spans="1:10" s="63" customFormat="1">
      <c r="A119" s="75" t="s">
        <v>259</v>
      </c>
      <c r="B119" s="62" t="s">
        <v>266</v>
      </c>
      <c r="C119" s="62"/>
      <c r="D119" s="62"/>
      <c r="E119" s="62"/>
      <c r="F119" s="218"/>
      <c r="G119" s="218"/>
      <c r="H119" s="62"/>
      <c r="I119" s="62"/>
      <c r="J119" s="62"/>
    </row>
    <row r="120" spans="1:10" s="63" customFormat="1">
      <c r="A120" s="75" t="s">
        <v>260</v>
      </c>
      <c r="B120" s="62" t="s">
        <v>266</v>
      </c>
      <c r="C120" s="62"/>
      <c r="D120" s="62"/>
      <c r="E120" s="62"/>
      <c r="F120" s="218"/>
      <c r="G120" s="218"/>
      <c r="H120" s="62"/>
      <c r="I120" s="62"/>
      <c r="J120" s="62"/>
    </row>
    <row r="121" spans="1:10" s="63" customFormat="1">
      <c r="A121" s="75" t="s">
        <v>308</v>
      </c>
      <c r="B121" s="62"/>
      <c r="C121" s="62"/>
      <c r="D121" s="62"/>
      <c r="E121" s="62"/>
      <c r="F121" s="218"/>
      <c r="G121" s="218"/>
      <c r="H121" s="62"/>
      <c r="I121" s="62"/>
      <c r="J121" s="62"/>
    </row>
    <row r="122" spans="1:10" s="63" customFormat="1">
      <c r="A122" s="62"/>
      <c r="B122" s="62"/>
      <c r="C122" s="62"/>
      <c r="D122" s="62"/>
      <c r="E122" s="62"/>
      <c r="F122" s="218"/>
      <c r="G122" s="218"/>
      <c r="H122" s="62"/>
      <c r="I122" s="62"/>
      <c r="J122" s="62"/>
    </row>
    <row r="123" spans="1:10" s="63" customFormat="1">
      <c r="A123" s="234" t="s">
        <v>307</v>
      </c>
      <c r="B123" s="235"/>
      <c r="C123" s="235"/>
      <c r="D123" s="226"/>
      <c r="E123" s="62"/>
      <c r="F123" s="218"/>
      <c r="G123" s="218"/>
      <c r="H123" s="62"/>
      <c r="I123" s="62"/>
      <c r="J123" s="62"/>
    </row>
    <row r="124" spans="1:10" s="63" customFormat="1">
      <c r="A124" s="227" t="s">
        <v>175</v>
      </c>
      <c r="B124" s="228">
        <v>1000</v>
      </c>
      <c r="C124" s="393"/>
      <c r="D124" s="393">
        <f>B124+B125+B126</f>
        <v>4700</v>
      </c>
      <c r="E124" s="62"/>
      <c r="F124" s="218"/>
      <c r="G124" s="218"/>
      <c r="H124" s="62"/>
      <c r="I124" s="62"/>
      <c r="J124" s="62"/>
    </row>
    <row r="125" spans="1:10" s="63" customFormat="1">
      <c r="A125" s="227" t="s">
        <v>249</v>
      </c>
      <c r="B125" s="228">
        <v>2500</v>
      </c>
      <c r="C125" s="393"/>
      <c r="D125" s="393"/>
      <c r="E125" s="62"/>
      <c r="F125" s="218"/>
      <c r="G125" s="218"/>
      <c r="H125" s="62"/>
      <c r="I125" s="62"/>
      <c r="J125" s="62"/>
    </row>
    <row r="126" spans="1:10" s="63" customFormat="1">
      <c r="A126" s="227" t="s">
        <v>186</v>
      </c>
      <c r="B126" s="228">
        <v>1200</v>
      </c>
      <c r="C126" s="393"/>
      <c r="D126" s="393"/>
      <c r="E126" s="62"/>
      <c r="F126" s="218"/>
      <c r="G126" s="218"/>
      <c r="H126" s="62"/>
      <c r="I126" s="62"/>
      <c r="J126" s="62"/>
    </row>
    <row r="127" spans="1:10" s="63" customFormat="1">
      <c r="A127" s="227" t="s">
        <v>257</v>
      </c>
      <c r="B127" s="228">
        <v>2400</v>
      </c>
      <c r="C127" s="401" t="s">
        <v>247</v>
      </c>
      <c r="D127" s="393">
        <f>SUM(B127:B130)</f>
        <v>4700</v>
      </c>
      <c r="E127" s="62"/>
      <c r="F127" s="218"/>
      <c r="G127" s="218"/>
      <c r="H127" s="62"/>
      <c r="I127" s="62"/>
      <c r="J127" s="62"/>
    </row>
    <row r="128" spans="1:10" s="63" customFormat="1">
      <c r="A128" s="227" t="s">
        <v>53</v>
      </c>
      <c r="B128" s="228">
        <v>1600</v>
      </c>
      <c r="C128" s="401"/>
      <c r="D128" s="393"/>
      <c r="E128" s="62"/>
      <c r="F128" s="218"/>
      <c r="G128" s="218"/>
      <c r="H128" s="62"/>
      <c r="I128" s="62"/>
      <c r="J128" s="62"/>
    </row>
    <row r="129" spans="1:10" s="63" customFormat="1">
      <c r="A129" s="227" t="s">
        <v>55</v>
      </c>
      <c r="B129" s="228">
        <v>300</v>
      </c>
      <c r="C129" s="401"/>
      <c r="D129" s="393"/>
      <c r="E129" s="62"/>
      <c r="F129" s="218"/>
      <c r="G129" s="218"/>
      <c r="H129" s="62"/>
      <c r="I129" s="62"/>
      <c r="J129" s="62"/>
    </row>
    <row r="130" spans="1:10" s="63" customFormat="1">
      <c r="A130" s="229" t="s">
        <v>248</v>
      </c>
      <c r="B130" s="230">
        <v>400</v>
      </c>
      <c r="C130" s="401"/>
      <c r="D130" s="393"/>
      <c r="E130" s="62"/>
      <c r="F130" s="218"/>
      <c r="G130" s="218"/>
      <c r="H130" s="62"/>
      <c r="I130" s="62"/>
      <c r="J130" s="62"/>
    </row>
    <row r="131" spans="1:10" ht="14" thickBot="1"/>
    <row r="132" spans="1:10" ht="14" thickBot="1">
      <c r="A132" s="394" t="s">
        <v>65</v>
      </c>
      <c r="B132" s="396" t="s">
        <v>66</v>
      </c>
      <c r="C132" s="397"/>
      <c r="D132" s="187">
        <f>SUM(I67:I99)</f>
        <v>0</v>
      </c>
      <c r="E132" s="154">
        <f>SUM(H67:H100)</f>
        <v>0</v>
      </c>
      <c r="F132" s="232">
        <f>D132-E132</f>
        <v>0</v>
      </c>
    </row>
    <row r="133" spans="1:10" ht="14" thickBot="1">
      <c r="A133" s="395"/>
      <c r="B133" s="398" t="s">
        <v>67</v>
      </c>
      <c r="C133" s="399"/>
      <c r="D133" s="154">
        <f>SUM(L66:L99)</f>
        <v>0</v>
      </c>
      <c r="E133" s="9">
        <f>SUM(K66:K99)</f>
        <v>0</v>
      </c>
      <c r="F133" s="296">
        <f>D133-E133</f>
        <v>0</v>
      </c>
      <c r="H133" s="147">
        <f>F132-F133</f>
        <v>0</v>
      </c>
    </row>
    <row r="134" spans="1:10" ht="14" thickBot="1"/>
    <row r="135" spans="1:10" ht="14" thickBot="1">
      <c r="A135" s="71" t="s">
        <v>68</v>
      </c>
      <c r="B135" s="71"/>
      <c r="C135" s="9"/>
      <c r="D135" s="9"/>
      <c r="E135" s="304">
        <f>(D136+F132)-D137</f>
        <v>0</v>
      </c>
    </row>
    <row r="136" spans="1:10" ht="14" thickBot="1">
      <c r="A136" s="9" t="s">
        <v>69</v>
      </c>
      <c r="B136" s="9"/>
      <c r="C136" s="9"/>
      <c r="D136" s="154">
        <f>SUM(L22:L60)</f>
        <v>0</v>
      </c>
      <c r="E136" s="9"/>
    </row>
    <row r="137" spans="1:10" ht="14" thickBot="1">
      <c r="A137" s="9" t="s">
        <v>70</v>
      </c>
      <c r="B137" s="9"/>
      <c r="C137" s="9"/>
      <c r="D137" s="154">
        <f>SUM(K22:K60)-K46-K47</f>
        <v>0</v>
      </c>
      <c r="E137" s="9"/>
    </row>
    <row r="138" spans="1:10" ht="14" thickBot="1"/>
    <row r="139" spans="1:10" ht="14" thickBot="1">
      <c r="A139" s="71" t="s">
        <v>71</v>
      </c>
      <c r="B139" s="71"/>
      <c r="C139" s="9"/>
      <c r="D139" s="9"/>
      <c r="E139" s="72">
        <f>-D140+D141</f>
        <v>0</v>
      </c>
    </row>
    <row r="140" spans="1:10" ht="14" thickBot="1">
      <c r="A140" s="9" t="s">
        <v>72</v>
      </c>
      <c r="B140" s="9"/>
      <c r="C140" s="9"/>
      <c r="D140" s="154">
        <f>SUM(K5:K18)+K46+K47</f>
        <v>0</v>
      </c>
      <c r="E140" s="9"/>
    </row>
    <row r="141" spans="1:10" ht="14" thickBot="1">
      <c r="A141" s="9" t="s">
        <v>73</v>
      </c>
      <c r="B141" s="9"/>
      <c r="C141" s="9"/>
      <c r="D141" s="154">
        <f>SUM(L5:L18)</f>
        <v>0</v>
      </c>
      <c r="E141" s="9"/>
    </row>
    <row r="142" spans="1:10" ht="14" thickBot="1"/>
    <row r="143" spans="1:10" ht="14" thickBot="1">
      <c r="A143" s="190" t="s">
        <v>22</v>
      </c>
      <c r="B143" s="190"/>
      <c r="C143" s="9"/>
      <c r="D143" s="9"/>
      <c r="E143" s="72">
        <f>D144-D145+F132</f>
        <v>0</v>
      </c>
    </row>
    <row r="144" spans="1:10" ht="14" thickBot="1">
      <c r="A144" s="9" t="s">
        <v>74</v>
      </c>
      <c r="B144" s="9"/>
      <c r="C144" s="9"/>
      <c r="D144" s="9">
        <f>SUM(L6:L18)</f>
        <v>0</v>
      </c>
      <c r="E144" s="9"/>
    </row>
    <row r="145" spans="1:9" ht="14" thickBot="1">
      <c r="A145" s="9" t="s">
        <v>75</v>
      </c>
      <c r="B145" s="9"/>
      <c r="C145" s="9"/>
      <c r="D145" s="154">
        <f>SUM(K6:K18)+Q46+Q47</f>
        <v>0</v>
      </c>
      <c r="E145" s="9"/>
      <c r="H145" s="147">
        <f>SUM(R67:R99)</f>
        <v>0</v>
      </c>
    </row>
    <row r="146" spans="1:9" ht="14" thickBot="1">
      <c r="H146" s="147">
        <f>SUM(Q67:Q99)</f>
        <v>0</v>
      </c>
      <c r="I146" s="147">
        <f>H145-H146</f>
        <v>0</v>
      </c>
    </row>
    <row r="147" spans="1:9" ht="14" thickBot="1">
      <c r="A147" s="190" t="s">
        <v>21</v>
      </c>
      <c r="B147" s="190"/>
      <c r="C147" s="9"/>
      <c r="D147" s="9"/>
      <c r="E147" s="72">
        <f>D148-D149</f>
        <v>0</v>
      </c>
    </row>
    <row r="148" spans="1:9" ht="14" thickBot="1">
      <c r="A148" s="9" t="s">
        <v>24</v>
      </c>
      <c r="B148" s="9"/>
      <c r="C148" s="9"/>
      <c r="D148" s="154">
        <f>SUM(L66:L99)+SUM(L6:L18)</f>
        <v>0</v>
      </c>
      <c r="E148" s="9"/>
    </row>
    <row r="149" spans="1:9" ht="14" thickBot="1">
      <c r="A149" s="9" t="s">
        <v>25</v>
      </c>
      <c r="B149" s="9"/>
      <c r="C149" s="9"/>
      <c r="D149" s="154">
        <f>SUM(K66:K99)+SUM(K6:K18)+Q46+Q47</f>
        <v>0</v>
      </c>
      <c r="E149" s="9"/>
      <c r="H149" s="147">
        <f>SUM(O67:O93)</f>
        <v>0</v>
      </c>
      <c r="I149" s="147">
        <f>(H149-H150)+F132</f>
        <v>0</v>
      </c>
    </row>
    <row r="150" spans="1:9" ht="14" thickBot="1">
      <c r="H150" s="147">
        <f>SUM(N67:N96)</f>
        <v>0</v>
      </c>
    </row>
    <row r="151" spans="1:9" ht="14" thickBot="1">
      <c r="A151" s="71" t="s">
        <v>134</v>
      </c>
      <c r="B151" s="71"/>
      <c r="C151" s="9"/>
      <c r="D151" s="9"/>
      <c r="E151" s="72">
        <f>D152-D153</f>
        <v>0</v>
      </c>
    </row>
    <row r="152" spans="1:9" ht="14" thickBot="1">
      <c r="A152" s="9" t="s">
        <v>26</v>
      </c>
      <c r="B152" s="9"/>
      <c r="C152" s="9"/>
      <c r="D152" s="9">
        <f>SUM(L22:L60)</f>
        <v>0</v>
      </c>
      <c r="E152" s="9"/>
    </row>
    <row r="153" spans="1:9" ht="14" thickBot="1">
      <c r="A153" s="9" t="s">
        <v>27</v>
      </c>
      <c r="B153" s="9"/>
      <c r="C153" s="9"/>
      <c r="D153" s="154">
        <f>SUM(K22:K60)-Q46-Q47</f>
        <v>0</v>
      </c>
      <c r="E153" s="9"/>
    </row>
    <row r="154" spans="1:9" ht="14" thickBot="1"/>
    <row r="155" spans="1:9" ht="14" thickBot="1">
      <c r="A155" s="71" t="s">
        <v>28</v>
      </c>
      <c r="B155" s="71"/>
      <c r="C155" s="9"/>
      <c r="D155" s="72">
        <f>E143+E151</f>
        <v>0</v>
      </c>
      <c r="E155" s="73" t="s">
        <v>29</v>
      </c>
      <c r="F155" t="s">
        <v>30</v>
      </c>
    </row>
    <row r="157" spans="1:9">
      <c r="A157" s="74" t="s">
        <v>98</v>
      </c>
      <c r="B157" s="74"/>
      <c r="C157" s="74"/>
      <c r="D157" s="74"/>
      <c r="E157" s="74"/>
    </row>
  </sheetData>
  <mergeCells count="20">
    <mergeCell ref="A132:A133"/>
    <mergeCell ref="B132:C132"/>
    <mergeCell ref="B133:C133"/>
    <mergeCell ref="A2:A3"/>
    <mergeCell ref="C124:C126"/>
    <mergeCell ref="C127:C130"/>
    <mergeCell ref="B2:B3"/>
    <mergeCell ref="C2:C3"/>
    <mergeCell ref="D2:D3"/>
    <mergeCell ref="E2:F2"/>
    <mergeCell ref="G2:G3"/>
    <mergeCell ref="D127:D130"/>
    <mergeCell ref="M2:M3"/>
    <mergeCell ref="H2:I2"/>
    <mergeCell ref="D124:D126"/>
    <mergeCell ref="N2:O2"/>
    <mergeCell ref="P2:P3"/>
    <mergeCell ref="Q2:R2"/>
    <mergeCell ref="K2:L2"/>
    <mergeCell ref="J2:J3"/>
  </mergeCells>
  <phoneticPr fontId="8" type="noConversion"/>
  <pageMargins left="0.75" right="0.75" top="1" bottom="1" header="0.3" footer="0.3"/>
  <pageSetup paperSize="9" scale="62" orientation="portrait" horizontalDpi="4294967292" verticalDpi="4294967292"/>
  <headerFooter alignWithMargins="0"/>
  <rowBreaks count="1" manualBreakCount="1">
    <brk id="102" max="11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155"/>
  <sheetViews>
    <sheetView topLeftCell="A69" zoomScale="98" workbookViewId="0">
      <selection activeCell="D133" sqref="D133"/>
    </sheetView>
  </sheetViews>
  <sheetFormatPr baseColWidth="10" defaultRowHeight="13"/>
  <cols>
    <col min="1" max="1" width="37" bestFit="1" customWidth="1"/>
    <col min="2" max="2" width="15" customWidth="1"/>
    <col min="3" max="3" width="36.83203125" bestFit="1" customWidth="1"/>
    <col min="6" max="6" width="38" bestFit="1" customWidth="1"/>
    <col min="8" max="8" width="19.83203125" bestFit="1" customWidth="1"/>
  </cols>
  <sheetData>
    <row r="1" spans="1:7" ht="12" customHeight="1">
      <c r="A1" s="421" t="s">
        <v>2</v>
      </c>
      <c r="B1" s="422"/>
      <c r="C1" s="422"/>
      <c r="D1" s="423"/>
      <c r="E1" s="167"/>
    </row>
    <row r="2" spans="1:7" ht="12" customHeight="1" thickBot="1">
      <c r="A2" s="424"/>
      <c r="B2" s="425"/>
      <c r="C2" s="425"/>
      <c r="D2" s="426"/>
      <c r="E2" s="167"/>
    </row>
    <row r="3" spans="1:7" ht="24" customHeight="1" thickBot="1">
      <c r="A3" s="427"/>
      <c r="B3" s="428"/>
      <c r="C3" s="428"/>
      <c r="D3" s="429"/>
      <c r="E3" s="167"/>
      <c r="F3" s="414" t="s">
        <v>284</v>
      </c>
      <c r="G3" s="415"/>
    </row>
    <row r="4" spans="1:7" ht="14" thickBot="1">
      <c r="A4" s="141" t="s">
        <v>32</v>
      </c>
      <c r="B4" s="150"/>
      <c r="C4" s="168" t="s">
        <v>33</v>
      </c>
      <c r="D4" s="168"/>
      <c r="F4" s="122" t="s">
        <v>285</v>
      </c>
      <c r="G4" s="311"/>
    </row>
    <row r="5" spans="1:7" ht="14" thickBot="1">
      <c r="A5" t="str">
        <f>'Foglio di lavoro'!A71</f>
        <v>Acquisti materie prime e merci</v>
      </c>
      <c r="B5" s="251">
        <f>'Foglio di lavoro'!K71</f>
        <v>0</v>
      </c>
      <c r="C5" t="str">
        <f>'Foglio di lavoro'!A67</f>
        <v>Ricavi delle vendite</v>
      </c>
      <c r="D5" s="252">
        <f>'Foglio di lavoro'!L67</f>
        <v>0</v>
      </c>
      <c r="F5" s="12" t="str">
        <f>C5</f>
        <v>Ricavi delle vendite</v>
      </c>
      <c r="G5" s="156">
        <f>D5</f>
        <v>0</v>
      </c>
    </row>
    <row r="6" spans="1:7" ht="14" thickBot="1">
      <c r="A6" t="str">
        <f>'Foglio di lavoro'!A73</f>
        <v>Spese per servizi</v>
      </c>
      <c r="B6" s="251">
        <f>'Foglio di lavoro'!K73</f>
        <v>0</v>
      </c>
      <c r="C6" t="str">
        <f>'Foglio di lavoro'!A68</f>
        <v>Altri ricavi</v>
      </c>
      <c r="D6" s="252">
        <f>'Foglio di lavoro'!L68</f>
        <v>0</v>
      </c>
      <c r="F6" s="12" t="str">
        <f t="shared" ref="F6:G7" si="0">C6</f>
        <v>Altri ricavi</v>
      </c>
      <c r="G6" s="156">
        <f t="shared" si="0"/>
        <v>0</v>
      </c>
    </row>
    <row r="7" spans="1:7" ht="14" thickBot="1">
      <c r="A7" t="str">
        <f>'Foglio di lavoro'!A74</f>
        <v>Costi per utilizzo beni di terzi</v>
      </c>
      <c r="B7" s="251">
        <f>'Foglio di lavoro'!K74</f>
        <v>0</v>
      </c>
      <c r="C7" t="str">
        <f>'Foglio di lavoro'!A69</f>
        <v>Variazione rimanenze PF e SL</v>
      </c>
      <c r="D7" s="252">
        <f>'Foglio di lavoro'!L69</f>
        <v>0</v>
      </c>
      <c r="F7" s="12" t="str">
        <f t="shared" si="0"/>
        <v>Variazione rimanenze PF e SL</v>
      </c>
      <c r="G7" s="156">
        <f t="shared" si="0"/>
        <v>0</v>
      </c>
    </row>
    <row r="8" spans="1:7" ht="14" thickBot="1">
      <c r="A8" t="str">
        <f>'Foglio di lavoro'!A75</f>
        <v>Altri oneri operativi</v>
      </c>
      <c r="B8" s="251">
        <f>'Foglio di lavoro'!K75</f>
        <v>0</v>
      </c>
      <c r="D8" s="253"/>
      <c r="F8" s="12"/>
      <c r="G8" s="111"/>
    </row>
    <row r="9" spans="1:7" ht="14" thickBot="1">
      <c r="A9" t="str">
        <f>'Foglio di lavoro'!A72</f>
        <v xml:space="preserve">Variazione rimanenze Materie prime e merci </v>
      </c>
      <c r="B9" s="251">
        <f>'Foglio di lavoro'!K72</f>
        <v>0</v>
      </c>
      <c r="F9" s="12" t="str">
        <f>A5</f>
        <v>Acquisti materie prime e merci</v>
      </c>
      <c r="G9" s="156">
        <f>-B5</f>
        <v>0</v>
      </c>
    </row>
    <row r="10" spans="1:7" ht="14" thickBot="1">
      <c r="A10">
        <f>'Foglio di lavoro'!A77</f>
        <v>0</v>
      </c>
      <c r="B10" s="251"/>
      <c r="F10" s="12" t="str">
        <f t="shared" ref="F10:F16" si="1">A6</f>
        <v>Spese per servizi</v>
      </c>
      <c r="G10" s="156">
        <f t="shared" ref="G10:G16" si="2">-B6</f>
        <v>0</v>
      </c>
    </row>
    <row r="11" spans="1:7" ht="14" thickBot="1">
      <c r="A11" t="str">
        <f>'Foglio di lavoro'!A78</f>
        <v>Salari e Stipendi</v>
      </c>
      <c r="B11" s="251">
        <f>'Foglio di lavoro'!K78</f>
        <v>0</v>
      </c>
      <c r="F11" s="12" t="str">
        <f t="shared" si="1"/>
        <v>Costi per utilizzo beni di terzi</v>
      </c>
      <c r="G11" s="156">
        <f t="shared" si="2"/>
        <v>0</v>
      </c>
    </row>
    <row r="12" spans="1:7" ht="14" thickBot="1">
      <c r="A12" t="str">
        <f>'Foglio di lavoro'!A79</f>
        <v>Oneri Sociali</v>
      </c>
      <c r="B12" s="251">
        <f>'Foglio di lavoro'!K79</f>
        <v>0</v>
      </c>
      <c r="F12" s="12" t="str">
        <f t="shared" si="1"/>
        <v>Altri oneri operativi</v>
      </c>
      <c r="G12" s="156">
        <f t="shared" si="2"/>
        <v>0</v>
      </c>
    </row>
    <row r="13" spans="1:7" ht="14" thickBot="1">
      <c r="B13" s="251"/>
      <c r="F13" s="12" t="str">
        <f t="shared" si="1"/>
        <v xml:space="preserve">Variazione rimanenze Materie prime e merci </v>
      </c>
      <c r="G13" s="156">
        <f t="shared" si="2"/>
        <v>0</v>
      </c>
    </row>
    <row r="14" spans="1:7" ht="14" thickBot="1">
      <c r="B14" s="251"/>
      <c r="F14" s="12">
        <f t="shared" si="1"/>
        <v>0</v>
      </c>
      <c r="G14" s="156">
        <f t="shared" si="2"/>
        <v>0</v>
      </c>
    </row>
    <row r="15" spans="1:7" ht="14" thickBot="1">
      <c r="A15" s="170"/>
      <c r="B15" s="251"/>
      <c r="C15" s="6"/>
      <c r="D15" s="6"/>
      <c r="F15" s="12" t="str">
        <f t="shared" si="1"/>
        <v>Salari e Stipendi</v>
      </c>
      <c r="G15" s="156">
        <f t="shared" si="2"/>
        <v>0</v>
      </c>
    </row>
    <row r="16" spans="1:7" ht="14" thickBot="1">
      <c r="B16" s="147"/>
      <c r="F16" s="12" t="str">
        <f t="shared" si="1"/>
        <v>Oneri Sociali</v>
      </c>
      <c r="G16" s="156">
        <f t="shared" si="2"/>
        <v>0</v>
      </c>
    </row>
    <row r="17" spans="1:7" ht="14" thickBot="1">
      <c r="A17" s="116" t="s">
        <v>34</v>
      </c>
      <c r="B17" s="117">
        <f>SUM(B5:B15)</f>
        <v>0</v>
      </c>
      <c r="C17" s="117" t="s">
        <v>37</v>
      </c>
      <c r="D17" s="118">
        <f>SUM(D5:D15)</f>
        <v>0</v>
      </c>
      <c r="F17" s="12"/>
      <c r="G17" s="111"/>
    </row>
    <row r="18" spans="1:7" ht="14" thickBot="1">
      <c r="F18" s="116" t="s">
        <v>286</v>
      </c>
      <c r="G18" s="310">
        <f>SUM(G5:G16)</f>
        <v>0</v>
      </c>
    </row>
    <row r="19" spans="1:7" ht="14" thickBot="1">
      <c r="A19" s="418" t="s">
        <v>3</v>
      </c>
      <c r="B19" s="419"/>
      <c r="C19" s="420"/>
      <c r="D19" s="119">
        <f>D17-B17</f>
        <v>0</v>
      </c>
      <c r="F19" s="12"/>
      <c r="G19" s="111"/>
    </row>
    <row r="20" spans="1:7" s="3" customFormat="1" ht="14" thickBot="1">
      <c r="A20" s="302"/>
      <c r="B20" s="316"/>
      <c r="C20" s="316"/>
      <c r="D20" s="317"/>
      <c r="F20" s="114" t="str">
        <f>C22</f>
        <v>Proventi finanziari</v>
      </c>
      <c r="G20" s="330">
        <f>D22</f>
        <v>0</v>
      </c>
    </row>
    <row r="21" spans="1:7" s="3" customFormat="1" ht="14" thickBot="1">
      <c r="F21" s="12" t="str">
        <f>A22</f>
        <v>Oneri finanziari</v>
      </c>
      <c r="G21" s="156">
        <f>-B22</f>
        <v>0</v>
      </c>
    </row>
    <row r="22" spans="1:7" ht="13" customHeight="1" thickBot="1">
      <c r="A22" s="22" t="str">
        <f>'Foglio di lavoro'!A87</f>
        <v>Oneri finanziari</v>
      </c>
      <c r="B22" s="254">
        <f>'Foglio di lavoro'!K87</f>
        <v>0</v>
      </c>
      <c r="C22" s="177" t="s">
        <v>100</v>
      </c>
      <c r="D22" s="256">
        <f>'Foglio di lavoro'!L88</f>
        <v>0</v>
      </c>
      <c r="F22" s="12" t="str">
        <f>A23</f>
        <v>Imposte su Reddito Ordinario</v>
      </c>
      <c r="G22" s="156">
        <f>-B23</f>
        <v>0</v>
      </c>
    </row>
    <row r="23" spans="1:7" ht="13" customHeight="1" thickBot="1">
      <c r="A23" s="170" t="s">
        <v>83</v>
      </c>
      <c r="B23" s="255">
        <f>'Foglio di lavoro'!K93</f>
        <v>0</v>
      </c>
      <c r="C23" s="14"/>
      <c r="D23" s="255"/>
      <c r="F23" s="12"/>
      <c r="G23" s="156"/>
    </row>
    <row r="24" spans="1:7" ht="13" customHeight="1" thickBot="1">
      <c r="F24" s="12"/>
      <c r="G24" s="111"/>
    </row>
    <row r="25" spans="1:7" ht="14" thickBot="1">
      <c r="A25" s="116" t="s">
        <v>34</v>
      </c>
      <c r="B25" s="117"/>
      <c r="C25" s="117" t="s">
        <v>37</v>
      </c>
      <c r="D25" s="118"/>
      <c r="F25" s="177" t="s">
        <v>287</v>
      </c>
      <c r="G25" s="310">
        <f>SUM(G18:G23)</f>
        <v>0</v>
      </c>
    </row>
    <row r="26" spans="1:7" ht="14" thickBot="1">
      <c r="F26" s="12"/>
      <c r="G26" s="111"/>
    </row>
    <row r="27" spans="1:7" ht="14" thickBot="1">
      <c r="A27" s="418" t="s">
        <v>291</v>
      </c>
      <c r="B27" s="419"/>
      <c r="C27" s="420"/>
      <c r="D27" s="119">
        <f>D19+D22-B22-B23</f>
        <v>0</v>
      </c>
      <c r="F27" s="12" t="str">
        <f>A29</f>
        <v>Gestione Straordinaria</v>
      </c>
      <c r="G27" s="156">
        <f>B29</f>
        <v>0</v>
      </c>
    </row>
    <row r="28" spans="1:7" ht="13" customHeight="1" thickBot="1">
      <c r="F28" s="12"/>
      <c r="G28" s="111"/>
    </row>
    <row r="29" spans="1:7" ht="14" thickBot="1">
      <c r="A29" s="123" t="s">
        <v>292</v>
      </c>
      <c r="B29" s="318">
        <v>0</v>
      </c>
      <c r="C29" s="316"/>
      <c r="D29" s="317"/>
      <c r="F29" s="116" t="s">
        <v>288</v>
      </c>
      <c r="G29" s="310">
        <f>G25+G27</f>
        <v>0</v>
      </c>
    </row>
    <row r="30" spans="1:7" ht="14" thickBot="1">
      <c r="A30" s="14"/>
      <c r="B30" s="120"/>
      <c r="C30" s="120"/>
      <c r="D30" s="121"/>
    </row>
    <row r="31" spans="1:7" ht="14" thickBot="1">
      <c r="A31" s="418" t="s">
        <v>4</v>
      </c>
      <c r="B31" s="419"/>
      <c r="C31" s="419"/>
      <c r="D31" s="125">
        <f>D27-B29</f>
        <v>0</v>
      </c>
    </row>
    <row r="33" spans="1:7" ht="14" thickBot="1"/>
    <row r="34" spans="1:7" ht="43" thickBot="1">
      <c r="A34" s="421" t="s">
        <v>5</v>
      </c>
      <c r="B34" s="422"/>
      <c r="C34" s="422"/>
      <c r="D34" s="423"/>
      <c r="F34" s="312" t="s">
        <v>289</v>
      </c>
      <c r="G34" s="313"/>
    </row>
    <row r="35" spans="1:7">
      <c r="A35" s="424"/>
      <c r="B35" s="425"/>
      <c r="C35" s="425"/>
      <c r="D35" s="426"/>
      <c r="F35" s="122" t="s">
        <v>285</v>
      </c>
      <c r="G35" s="311"/>
    </row>
    <row r="36" spans="1:7" ht="14" thickBot="1">
      <c r="A36" s="427"/>
      <c r="B36" s="428"/>
      <c r="C36" s="428"/>
      <c r="D36" s="429"/>
      <c r="F36" s="12" t="str">
        <f t="shared" ref="F36:F47" si="3">C37</f>
        <v>FONTI</v>
      </c>
      <c r="G36" s="111"/>
    </row>
    <row r="37" spans="1:7" ht="14" thickBot="1">
      <c r="A37" s="141" t="s">
        <v>32</v>
      </c>
      <c r="B37" s="150"/>
      <c r="C37" s="168" t="s">
        <v>33</v>
      </c>
      <c r="D37" s="168"/>
      <c r="F37" s="12" t="str">
        <f t="shared" si="3"/>
        <v>Utile d'esercizio del gruppo</v>
      </c>
      <c r="G37" s="156">
        <f t="shared" ref="G37:G47" si="4">D38</f>
        <v>0</v>
      </c>
    </row>
    <row r="38" spans="1:7" ht="14" thickBot="1">
      <c r="A38" s="236"/>
      <c r="B38" s="237"/>
      <c r="C38" t="str">
        <f>'Foglio di lavoro'!A99</f>
        <v>Utile d'esercizio del gruppo</v>
      </c>
      <c r="D38" s="259">
        <f>'Foglio di lavoro'!I99</f>
        <v>0</v>
      </c>
      <c r="F38" s="12" t="str">
        <f t="shared" si="3"/>
        <v>Utile di terzi</v>
      </c>
      <c r="G38" s="156">
        <f t="shared" si="4"/>
        <v>0</v>
      </c>
    </row>
    <row r="39" spans="1:7" ht="14" thickBot="1">
      <c r="A39" t="s">
        <v>276</v>
      </c>
      <c r="B39" s="262">
        <f>'Foglio di lavoro'!H69</f>
        <v>0</v>
      </c>
      <c r="C39" t="str">
        <f>'Foglio di lavoro'!A98</f>
        <v>Utile di terzi</v>
      </c>
      <c r="D39" s="259">
        <f>'Foglio di lavoro'!I98</f>
        <v>0</v>
      </c>
      <c r="F39" s="12" t="str">
        <f t="shared" si="3"/>
        <v>Imposte sul Reddito Ordinario</v>
      </c>
      <c r="G39" s="156">
        <f t="shared" si="4"/>
        <v>0</v>
      </c>
    </row>
    <row r="40" spans="1:7" ht="14" thickBot="1">
      <c r="A40" t="s">
        <v>275</v>
      </c>
      <c r="B40" s="263">
        <f>'Foglio di lavoro'!H71</f>
        <v>0</v>
      </c>
      <c r="C40" t="str">
        <f>'Foglio di lavoro'!A93</f>
        <v>Imposte sul Reddito Ordinario</v>
      </c>
      <c r="D40" s="259">
        <f>'Foglio di lavoro'!I94</f>
        <v>0</v>
      </c>
      <c r="F40" s="12" t="str">
        <f t="shared" si="3"/>
        <v>Imposte sul Reddito Ordinario</v>
      </c>
      <c r="G40" s="156">
        <f t="shared" si="4"/>
        <v>0</v>
      </c>
    </row>
    <row r="41" spans="1:7" ht="14" thickBot="1">
      <c r="A41" s="70"/>
      <c r="B41" s="263">
        <f>'Foglio di lavoro'!H99</f>
        <v>0</v>
      </c>
      <c r="C41" t="str">
        <f>'Foglio di lavoro'!A93</f>
        <v>Imposte sul Reddito Ordinario</v>
      </c>
      <c r="D41" s="259">
        <f>'Foglio di lavoro'!I93</f>
        <v>0</v>
      </c>
      <c r="F41" s="12" t="str">
        <f t="shared" si="3"/>
        <v>Svalutazione Avviamento (Gest. Straordinaria)</v>
      </c>
      <c r="G41" s="156">
        <f t="shared" si="4"/>
        <v>0</v>
      </c>
    </row>
    <row r="42" spans="1:7" ht="14" thickBot="1">
      <c r="C42" t="str">
        <f>'Foglio di lavoro'!A91</f>
        <v>Svalutazione Avviamento (Gest. Straordinaria)</v>
      </c>
      <c r="D42" s="259">
        <f>'Foglio di lavoro'!I91</f>
        <v>0</v>
      </c>
      <c r="F42" s="12" t="str">
        <f t="shared" si="3"/>
        <v>Svalutazione ordinaria Rimanenze PF e SL</v>
      </c>
      <c r="G42" s="156">
        <f t="shared" si="4"/>
        <v>0</v>
      </c>
    </row>
    <row r="43" spans="1:7" ht="14" thickBot="1">
      <c r="A43" s="174"/>
      <c r="B43" s="173"/>
      <c r="C43" t="str">
        <f>'Foglio di lavoro'!A85</f>
        <v>Svalutazione ordinaria Rimanenze PF e SL</v>
      </c>
      <c r="D43" s="259">
        <f>'Foglio di lavoro'!I84</f>
        <v>0</v>
      </c>
      <c r="F43" s="12" t="str">
        <f t="shared" si="3"/>
        <v>Accantonamenti a fondi Rischi ed Oneri</v>
      </c>
      <c r="G43" s="156">
        <f t="shared" si="4"/>
        <v>0</v>
      </c>
    </row>
    <row r="44" spans="1:7" ht="14" thickBot="1">
      <c r="A44" s="174"/>
      <c r="B44" s="173"/>
      <c r="C44" s="69" t="str">
        <f>'Foglio di lavoro'!A84</f>
        <v>Accantonamenti a fondi Rischi ed Oneri</v>
      </c>
      <c r="D44" s="259">
        <f>'Foglio di lavoro'!I85</f>
        <v>0</v>
      </c>
      <c r="F44" s="12" t="str">
        <f t="shared" si="3"/>
        <v>Ammortamenti attività materiali</v>
      </c>
      <c r="G44" s="156">
        <f t="shared" si="4"/>
        <v>0</v>
      </c>
    </row>
    <row r="45" spans="1:7">
      <c r="A45" s="174"/>
      <c r="B45" s="174"/>
      <c r="C45" s="175" t="str">
        <f>'Foglio di lavoro'!A83</f>
        <v>Ammortamenti attività materiali</v>
      </c>
      <c r="D45" s="259">
        <f>'Foglio di lavoro'!I83</f>
        <v>0</v>
      </c>
      <c r="F45" s="12" t="str">
        <f t="shared" si="3"/>
        <v>Ammortamenti attività immateriali</v>
      </c>
      <c r="G45" s="156">
        <f t="shared" si="4"/>
        <v>0</v>
      </c>
    </row>
    <row r="46" spans="1:7">
      <c r="A46" s="174"/>
      <c r="B46" s="174"/>
      <c r="C46" s="69" t="str">
        <f>'Foglio di lavoro'!A82</f>
        <v>Ammortamenti attività immateriali</v>
      </c>
      <c r="D46" s="260">
        <f>'Foglio di lavoro'!I82</f>
        <v>0</v>
      </c>
      <c r="F46" s="12" t="str">
        <f t="shared" si="3"/>
        <v>Accantonamento TFR</v>
      </c>
      <c r="G46" s="156">
        <f t="shared" si="4"/>
        <v>0</v>
      </c>
    </row>
    <row r="47" spans="1:7">
      <c r="A47" s="174"/>
      <c r="B47" s="174"/>
      <c r="C47" s="22" t="str">
        <f>'Foglio di lavoro'!A80</f>
        <v>Accantonamento TFR</v>
      </c>
      <c r="D47" s="260">
        <f>'Foglio di lavoro'!I80</f>
        <v>0</v>
      </c>
      <c r="F47" s="12" t="str">
        <f t="shared" si="3"/>
        <v>Variazione Rim MP e Merci</v>
      </c>
      <c r="G47" s="156">
        <f t="shared" si="4"/>
        <v>0</v>
      </c>
    </row>
    <row r="48" spans="1:7">
      <c r="A48" s="174"/>
      <c r="B48" s="174"/>
      <c r="C48" t="s">
        <v>275</v>
      </c>
      <c r="D48" s="260">
        <f>'Foglio di lavoro'!I72</f>
        <v>0</v>
      </c>
      <c r="F48" s="12"/>
      <c r="G48" s="156"/>
    </row>
    <row r="49" spans="1:7" ht="14" thickBot="1">
      <c r="A49" s="6"/>
      <c r="B49" s="6"/>
      <c r="C49" s="176"/>
      <c r="D49" s="261"/>
      <c r="F49" s="47" t="s">
        <v>32</v>
      </c>
      <c r="G49" s="111"/>
    </row>
    <row r="50" spans="1:7" ht="14" thickBot="1">
      <c r="C50" s="148"/>
      <c r="F50" s="12" t="str">
        <f>A39</f>
        <v>Variazione Rim PF e SL</v>
      </c>
      <c r="G50" s="156">
        <f>-B39</f>
        <v>0</v>
      </c>
    </row>
    <row r="51" spans="1:7" ht="14" thickBot="1">
      <c r="A51" s="116" t="s">
        <v>34</v>
      </c>
      <c r="B51" s="117">
        <f>SUM(B39:B43)</f>
        <v>0</v>
      </c>
      <c r="C51" s="117" t="s">
        <v>37</v>
      </c>
      <c r="D51" s="118">
        <f>SUM(D38:D49)</f>
        <v>0</v>
      </c>
      <c r="F51" s="12" t="str">
        <f>A40</f>
        <v>Variazione Rim MP e Merci</v>
      </c>
      <c r="G51" s="156">
        <f>-B40</f>
        <v>0</v>
      </c>
    </row>
    <row r="52" spans="1:7" ht="14" thickBot="1">
      <c r="F52" s="12"/>
      <c r="G52" s="111"/>
    </row>
    <row r="53" spans="1:7" ht="14" thickBot="1">
      <c r="A53" s="418" t="s">
        <v>6</v>
      </c>
      <c r="B53" s="419"/>
      <c r="C53" s="419"/>
      <c r="D53" s="149">
        <f>D51-B51</f>
        <v>0</v>
      </c>
      <c r="E53" s="166"/>
      <c r="F53" s="116" t="s">
        <v>288</v>
      </c>
      <c r="G53" s="310">
        <f>SUM(G36:G51)</f>
        <v>0</v>
      </c>
    </row>
    <row r="54" spans="1:7">
      <c r="F54" s="12"/>
      <c r="G54" s="111"/>
    </row>
    <row r="55" spans="1:7" ht="14" thickBot="1">
      <c r="C55" s="123" t="s">
        <v>292</v>
      </c>
      <c r="D55" s="318">
        <v>0</v>
      </c>
      <c r="F55" s="12" t="str">
        <f>C55</f>
        <v>Gestione Straordinaria</v>
      </c>
      <c r="G55" s="156">
        <f>-D55</f>
        <v>0</v>
      </c>
    </row>
    <row r="56" spans="1:7" ht="14" thickBot="1">
      <c r="F56" s="12"/>
      <c r="G56" s="111"/>
    </row>
    <row r="57" spans="1:7" ht="14" thickBot="1">
      <c r="A57" s="418" t="s">
        <v>291</v>
      </c>
      <c r="B57" s="419"/>
      <c r="C57" s="420"/>
      <c r="D57" s="119">
        <f>D53+D55</f>
        <v>0</v>
      </c>
      <c r="F57" s="177" t="s">
        <v>287</v>
      </c>
      <c r="G57" s="310">
        <f>G53+G55</f>
        <v>0</v>
      </c>
    </row>
    <row r="58" spans="1:7" ht="14" thickBot="1">
      <c r="F58" s="12"/>
      <c r="G58" s="111"/>
    </row>
    <row r="59" spans="1:7" ht="14" thickBot="1">
      <c r="A59" s="177" t="s">
        <v>100</v>
      </c>
      <c r="B59" s="256">
        <f>D22</f>
        <v>0</v>
      </c>
      <c r="C59" s="169" t="s">
        <v>101</v>
      </c>
      <c r="D59" s="258">
        <f>B22</f>
        <v>0</v>
      </c>
      <c r="F59" s="12" t="str">
        <f>C59</f>
        <v>Oneri finanziari</v>
      </c>
      <c r="G59" s="156">
        <f>D59</f>
        <v>0</v>
      </c>
    </row>
    <row r="60" spans="1:7" ht="14" thickBot="1">
      <c r="B60" s="257"/>
      <c r="C60" s="170" t="s">
        <v>83</v>
      </c>
      <c r="D60" s="256">
        <f>B23</f>
        <v>0</v>
      </c>
      <c r="F60" s="12" t="str">
        <f>C60</f>
        <v>Imposte su Reddito Ordinario</v>
      </c>
      <c r="G60" s="156">
        <f>D60</f>
        <v>0</v>
      </c>
    </row>
    <row r="61" spans="1:7">
      <c r="F61" s="12" t="str">
        <f>A59</f>
        <v>Proventi finanziari</v>
      </c>
      <c r="G61" s="156">
        <f>-B59</f>
        <v>0</v>
      </c>
    </row>
    <row r="62" spans="1:7" ht="14" thickBot="1">
      <c r="C62" s="172"/>
      <c r="D62" s="5"/>
      <c r="F62" s="12"/>
      <c r="G62" s="111"/>
    </row>
    <row r="63" spans="1:7" ht="14" customHeight="1" thickBot="1">
      <c r="A63" s="430" t="s">
        <v>7</v>
      </c>
      <c r="B63" s="431"/>
      <c r="C63" s="432"/>
      <c r="D63" s="125">
        <f>D57+D59+D60-B59</f>
        <v>0</v>
      </c>
      <c r="E63" s="166"/>
      <c r="F63" s="116" t="s">
        <v>286</v>
      </c>
      <c r="G63" s="310">
        <f>SUM(G57:G61)</f>
        <v>0</v>
      </c>
    </row>
    <row r="64" spans="1:7" ht="14" thickBot="1">
      <c r="F64" s="14"/>
      <c r="G64" s="121"/>
    </row>
    <row r="66" spans="1:7" ht="14" thickBot="1"/>
    <row r="67" spans="1:7" ht="17" thickBot="1">
      <c r="A67" s="409" t="s">
        <v>8</v>
      </c>
      <c r="B67" s="410"/>
      <c r="C67" s="410"/>
      <c r="D67" s="411"/>
      <c r="E67" s="178"/>
    </row>
    <row r="68" spans="1:7" ht="29" thickBot="1">
      <c r="A68" s="141" t="s">
        <v>32</v>
      </c>
      <c r="B68" s="150"/>
      <c r="C68" s="151" t="s">
        <v>33</v>
      </c>
      <c r="D68" s="143"/>
      <c r="F68" s="312" t="s">
        <v>290</v>
      </c>
      <c r="G68" s="313"/>
    </row>
    <row r="69" spans="1:7" ht="14" thickBot="1">
      <c r="A69" t="str">
        <f>'Foglio di lavoro'!A23</f>
        <v xml:space="preserve">Immobili e terreni </v>
      </c>
      <c r="B69" s="266">
        <f>'Foglio di lavoro'!Q23</f>
        <v>0</v>
      </c>
      <c r="C69" t="str">
        <f>'Foglio di lavoro'!A27</f>
        <v>Opere su beni di terzi</v>
      </c>
      <c r="D69" s="266">
        <f>'Foglio di lavoro'!L27</f>
        <v>0</v>
      </c>
      <c r="F69" s="314"/>
      <c r="G69" s="315"/>
    </row>
    <row r="70" spans="1:7" ht="14" thickBot="1">
      <c r="A70" t="str">
        <f>'Foglio di lavoro'!A25</f>
        <v>Impianti e macchinari</v>
      </c>
      <c r="B70" s="266">
        <f>'Foglio di lavoro'!Q25</f>
        <v>0</v>
      </c>
      <c r="C70" t="str">
        <f>'Foglio di lavoro'!A29</f>
        <v>Immobilizzazioni FONTI</v>
      </c>
      <c r="D70" s="266">
        <f>'Foglio di lavoro'!L29</f>
        <v>0</v>
      </c>
      <c r="F70" s="122" t="s">
        <v>285</v>
      </c>
      <c r="G70" s="311"/>
    </row>
    <row r="71" spans="1:7" ht="14" thickBot="1">
      <c r="A71" t="str">
        <f>'Foglio di lavoro'!A26</f>
        <v>Attrezzature</v>
      </c>
      <c r="B71" s="266">
        <f>'Foglio di lavoro'!Q26</f>
        <v>0</v>
      </c>
      <c r="C71" s="6" t="str">
        <f>'Foglio di lavoro'!A36</f>
        <v>Investimenti immobiliari</v>
      </c>
      <c r="D71" s="266">
        <f>'Foglio di lavoro'!L36</f>
        <v>0</v>
      </c>
      <c r="F71" s="12"/>
      <c r="G71" s="111"/>
    </row>
    <row r="72" spans="1:7" ht="14" thickBot="1">
      <c r="A72" t="str">
        <f>'Foglio di lavoro'!A28</f>
        <v>Altre Imm Materiali</v>
      </c>
      <c r="B72" s="266">
        <f>'Foglio di lavoro'!Q28</f>
        <v>0</v>
      </c>
      <c r="C72" s="6" t="str">
        <f>'Foglio di lavoro'!A37</f>
        <v>Attività per derivati</v>
      </c>
      <c r="D72" s="266">
        <f>'Foglio di lavoro'!L37</f>
        <v>0</v>
      </c>
      <c r="F72" s="12" t="str">
        <f>F53</f>
        <v>Flusso internodi CCN /  Autofinanziamento</v>
      </c>
      <c r="G72" s="156">
        <f>D87</f>
        <v>0</v>
      </c>
    </row>
    <row r="73" spans="1:7" ht="14" thickBot="1">
      <c r="B73" s="266"/>
      <c r="C73" s="6" t="str">
        <f>'Foglio di lavoro'!A38</f>
        <v>Altre imm. Finanziarie</v>
      </c>
      <c r="D73" s="266">
        <f>'Foglio di lavoro'!L38</f>
        <v>0</v>
      </c>
      <c r="F73" s="12"/>
      <c r="G73" s="111"/>
    </row>
    <row r="74" spans="1:7" ht="14" thickBot="1">
      <c r="A74" t="str">
        <f>'Foglio di lavoro'!A31</f>
        <v>Attività a vita utile indefinita</v>
      </c>
      <c r="B74" s="266">
        <f>'Foglio di lavoro'!Q31</f>
        <v>0</v>
      </c>
      <c r="C74" s="162" t="str">
        <f>'Foglio di lavoro'!A44</f>
        <v>Altre passività finanziarie</v>
      </c>
      <c r="D74" s="270">
        <f>'Foglio di lavoro'!L44</f>
        <v>0</v>
      </c>
      <c r="F74" s="12" t="str">
        <f>C68</f>
        <v>FONTI</v>
      </c>
      <c r="G74" s="156">
        <f>D66</f>
        <v>0</v>
      </c>
    </row>
    <row r="75" spans="1:7" ht="14" thickBot="1">
      <c r="A75" t="str">
        <f>'Foglio di lavoro'!A32</f>
        <v>Avviamenti a vita utile definita</v>
      </c>
      <c r="B75" s="266">
        <f>'Foglio di lavoro'!Q32</f>
        <v>0</v>
      </c>
      <c r="D75" s="267"/>
      <c r="F75" s="12" t="str">
        <f t="shared" ref="F75:G79" si="5">A92</f>
        <v>Opere su beni di terzi</v>
      </c>
      <c r="G75" s="156">
        <f t="shared" si="5"/>
        <v>0</v>
      </c>
    </row>
    <row r="76" spans="1:7" ht="14" thickBot="1">
      <c r="A76" t="str">
        <f>'Foglio di lavoro'!A33</f>
        <v>Altre attività a vita utile definita</v>
      </c>
      <c r="B76" s="266">
        <f>'Foglio di lavoro'!Q33</f>
        <v>0</v>
      </c>
      <c r="C76" s="238"/>
      <c r="D76" s="269"/>
      <c r="F76" s="12" t="str">
        <f t="shared" si="5"/>
        <v>Immobilizzazioni FONTI</v>
      </c>
      <c r="G76" s="156">
        <f t="shared" si="5"/>
        <v>0</v>
      </c>
    </row>
    <row r="77" spans="1:7">
      <c r="A77" t="str">
        <f>'Foglio di lavoro'!A35</f>
        <v>Partecipazioni</v>
      </c>
      <c r="B77" s="266">
        <f>'Foglio di lavoro'!Q35</f>
        <v>0</v>
      </c>
      <c r="C77" s="238"/>
      <c r="D77" s="269"/>
      <c r="F77" s="12" t="str">
        <f t="shared" si="5"/>
        <v>Investimenti immobiliari</v>
      </c>
      <c r="G77" s="156">
        <f t="shared" si="5"/>
        <v>0</v>
      </c>
    </row>
    <row r="78" spans="1:7" ht="14" thickBot="1">
      <c r="B78" s="267"/>
      <c r="C78" s="238"/>
      <c r="D78" s="269"/>
      <c r="F78" s="12" t="str">
        <f t="shared" si="5"/>
        <v>Attività per derivati</v>
      </c>
      <c r="G78" s="156">
        <f t="shared" si="5"/>
        <v>0</v>
      </c>
    </row>
    <row r="79" spans="1:7" ht="14" thickBot="1">
      <c r="A79" t="str">
        <f>'Foglio di lavoro'!A42</f>
        <v>Passività per derivati finanziari</v>
      </c>
      <c r="B79" s="266">
        <f>'Foglio di lavoro'!K42</f>
        <v>0</v>
      </c>
      <c r="F79" s="12" t="str">
        <f t="shared" si="5"/>
        <v>Altre imm. Finanziarie</v>
      </c>
      <c r="G79" s="156">
        <f t="shared" si="5"/>
        <v>0</v>
      </c>
    </row>
    <row r="80" spans="1:7" ht="14" thickBot="1">
      <c r="A80" t="str">
        <f>'Foglio di lavoro'!A43</f>
        <v xml:space="preserve">Passività finanziarie </v>
      </c>
      <c r="B80" s="266">
        <f>'Foglio di lavoro'!K43</f>
        <v>0</v>
      </c>
      <c r="C80" s="238"/>
      <c r="D80" s="271"/>
      <c r="F80" s="12" t="str">
        <f>A115</f>
        <v>Altre passività finanziarie</v>
      </c>
      <c r="G80" s="156">
        <f>B115</f>
        <v>0</v>
      </c>
    </row>
    <row r="81" spans="1:7" ht="14" thickBot="1">
      <c r="B81" s="266"/>
      <c r="C81" s="238"/>
      <c r="D81" s="271"/>
      <c r="F81" s="12"/>
      <c r="G81" s="111"/>
    </row>
    <row r="82" spans="1:7" ht="14" thickBot="1">
      <c r="B82" s="266"/>
      <c r="E82" s="3"/>
      <c r="F82" s="47" t="s">
        <v>32</v>
      </c>
      <c r="G82" s="111"/>
    </row>
    <row r="83" spans="1:7" ht="14" thickBot="1">
      <c r="A83" t="str">
        <f>'Foglio di lavoro'!A54</f>
        <v>Risultato di periodo e DIVIDENDI di gruppo</v>
      </c>
      <c r="B83" s="266">
        <f>'Foglio di lavoro'!K54</f>
        <v>0</v>
      </c>
      <c r="C83" s="2"/>
      <c r="D83" s="163"/>
      <c r="E83" s="3"/>
      <c r="F83" s="12" t="str">
        <f>A100</f>
        <v xml:space="preserve">Immobili e terreni </v>
      </c>
      <c r="G83" s="156">
        <f>-B100</f>
        <v>0</v>
      </c>
    </row>
    <row r="84" spans="1:7">
      <c r="A84" t="str">
        <f>'Foglio di lavoro'!A56</f>
        <v xml:space="preserve">Capitale e riserve di terzi </v>
      </c>
      <c r="B84" s="266">
        <f>'Foglio di lavoro'!K58</f>
        <v>0</v>
      </c>
      <c r="C84" s="2"/>
      <c r="D84" s="163"/>
      <c r="E84" s="3"/>
      <c r="F84" s="12" t="str">
        <f t="shared" ref="F84:F90" si="6">A101</f>
        <v>Impianti e macchinari</v>
      </c>
      <c r="G84" s="156">
        <f t="shared" ref="G84:G90" si="7">-B101</f>
        <v>0</v>
      </c>
    </row>
    <row r="85" spans="1:7" ht="14" thickBot="1">
      <c r="A85" s="179"/>
      <c r="B85" s="115"/>
      <c r="C85" s="2"/>
      <c r="D85" s="163"/>
      <c r="E85" s="3"/>
      <c r="F85" s="12" t="str">
        <f t="shared" si="6"/>
        <v>Attrezzature</v>
      </c>
      <c r="G85" s="156">
        <f t="shared" si="7"/>
        <v>0</v>
      </c>
    </row>
    <row r="86" spans="1:7" ht="14" thickBot="1">
      <c r="A86" s="153" t="s">
        <v>34</v>
      </c>
      <c r="B86" s="117">
        <f>SUM(B69:B84)</f>
        <v>0</v>
      </c>
      <c r="C86" s="155" t="s">
        <v>37</v>
      </c>
      <c r="D86" s="118">
        <f>SUM(D69:D83)</f>
        <v>0</v>
      </c>
      <c r="F86" s="12" t="str">
        <f t="shared" si="6"/>
        <v>Altre Imm Materiali</v>
      </c>
      <c r="G86" s="156">
        <f t="shared" si="7"/>
        <v>0</v>
      </c>
    </row>
    <row r="87" spans="1:7" ht="14" thickBot="1">
      <c r="C87" s="180" t="s">
        <v>9</v>
      </c>
      <c r="D87" s="147">
        <f>D53</f>
        <v>0</v>
      </c>
      <c r="F87" s="12" t="str">
        <f t="shared" si="6"/>
        <v>Attività a vita utile indefinita</v>
      </c>
      <c r="G87" s="156">
        <f t="shared" si="7"/>
        <v>0</v>
      </c>
    </row>
    <row r="88" spans="1:7" ht="14" thickBot="1">
      <c r="A88" s="418" t="s">
        <v>10</v>
      </c>
      <c r="B88" s="419"/>
      <c r="C88" s="420"/>
      <c r="D88" s="149">
        <f>(D86+D87)-B86</f>
        <v>0</v>
      </c>
      <c r="F88" s="12" t="str">
        <f t="shared" si="6"/>
        <v>Avviamenti a vita utile definita</v>
      </c>
      <c r="G88" s="156">
        <f t="shared" si="7"/>
        <v>0</v>
      </c>
    </row>
    <row r="89" spans="1:7">
      <c r="F89" s="12" t="str">
        <f t="shared" si="6"/>
        <v>Altre attività a vita utile definita</v>
      </c>
      <c r="G89" s="156">
        <f t="shared" si="7"/>
        <v>0</v>
      </c>
    </row>
    <row r="90" spans="1:7">
      <c r="F90" s="12" t="str">
        <f t="shared" si="6"/>
        <v>Partecipazioni</v>
      </c>
      <c r="G90" s="156">
        <f t="shared" si="7"/>
        <v>0</v>
      </c>
    </row>
    <row r="91" spans="1:7" ht="14" thickBot="1">
      <c r="A91" s="297" t="s">
        <v>12</v>
      </c>
      <c r="B91" s="298"/>
      <c r="C91" s="320"/>
      <c r="F91" s="12" t="str">
        <f>A120</f>
        <v>Passività per derivati finanziari</v>
      </c>
      <c r="G91" s="156">
        <f>-B120</f>
        <v>0</v>
      </c>
    </row>
    <row r="92" spans="1:7">
      <c r="A92" s="351" t="str">
        <f t="shared" ref="A92:B96" si="8">C69</f>
        <v>Opere su beni di terzi</v>
      </c>
      <c r="B92" s="323">
        <f t="shared" si="8"/>
        <v>0</v>
      </c>
      <c r="C92" s="406" t="s">
        <v>20</v>
      </c>
      <c r="F92" s="12" t="str">
        <f>A121</f>
        <v xml:space="preserve">Passività finanziarie </v>
      </c>
      <c r="G92" s="156">
        <f>-B121</f>
        <v>0</v>
      </c>
    </row>
    <row r="93" spans="1:7" ht="14" thickBot="1">
      <c r="A93" s="6" t="str">
        <f t="shared" si="8"/>
        <v>Immobilizzazioni FONTI</v>
      </c>
      <c r="B93" s="321">
        <f t="shared" si="8"/>
        <v>0</v>
      </c>
      <c r="C93" s="407"/>
      <c r="F93" s="12" t="str">
        <f>A123</f>
        <v>Risultato di periodo e DIVIDENDI di gruppo</v>
      </c>
      <c r="G93" s="156">
        <f>-B123</f>
        <v>0</v>
      </c>
    </row>
    <row r="94" spans="1:7">
      <c r="A94" s="6" t="str">
        <f t="shared" si="8"/>
        <v>Investimenti immobiliari</v>
      </c>
      <c r="B94" s="321">
        <f t="shared" si="8"/>
        <v>0</v>
      </c>
      <c r="C94" s="406" t="s">
        <v>305</v>
      </c>
      <c r="F94" s="12" t="str">
        <f>A124</f>
        <v xml:space="preserve">Capitale e riserve di terzi </v>
      </c>
      <c r="G94" s="156">
        <f>-B124</f>
        <v>0</v>
      </c>
    </row>
    <row r="95" spans="1:7">
      <c r="A95" s="6" t="str">
        <f t="shared" si="8"/>
        <v>Attività per derivati</v>
      </c>
      <c r="B95" s="321">
        <f t="shared" si="8"/>
        <v>0</v>
      </c>
      <c r="C95" s="408"/>
      <c r="F95" s="12"/>
      <c r="G95" s="156"/>
    </row>
    <row r="96" spans="1:7" ht="14" thickBot="1">
      <c r="A96" s="352" t="str">
        <f t="shared" si="8"/>
        <v>Altre imm. Finanziarie</v>
      </c>
      <c r="B96" s="353">
        <f t="shared" si="8"/>
        <v>0</v>
      </c>
      <c r="C96" s="407"/>
      <c r="F96" s="12"/>
      <c r="G96" s="111"/>
    </row>
    <row r="97" spans="1:8" ht="28" customHeight="1" thickBot="1">
      <c r="A97" s="69" t="s">
        <v>61</v>
      </c>
      <c r="B97" s="322">
        <f>SUM(B92:B96)</f>
        <v>0</v>
      </c>
      <c r="C97" s="320"/>
      <c r="F97" s="331" t="s">
        <v>8</v>
      </c>
      <c r="G97" s="310">
        <f>SUM(G72:G94)</f>
        <v>0</v>
      </c>
    </row>
    <row r="98" spans="1:8" ht="14" thickBot="1"/>
    <row r="99" spans="1:8" ht="14" thickBot="1">
      <c r="A99" s="416" t="s">
        <v>11</v>
      </c>
      <c r="B99" s="417"/>
      <c r="C99" s="320"/>
      <c r="E99" s="6"/>
      <c r="F99" s="6"/>
      <c r="G99" s="319"/>
      <c r="H99" s="6"/>
    </row>
    <row r="100" spans="1:8" ht="14" thickBot="1">
      <c r="A100" t="str">
        <f t="shared" ref="A100:B103" si="9">A69</f>
        <v xml:space="preserve">Immobili e terreni </v>
      </c>
      <c r="B100" s="323">
        <f t="shared" si="9"/>
        <v>0</v>
      </c>
      <c r="C100" s="406" t="s">
        <v>293</v>
      </c>
      <c r="E100" s="6"/>
      <c r="F100" s="6"/>
      <c r="G100" s="319"/>
      <c r="H100" s="6"/>
    </row>
    <row r="101" spans="1:8" ht="14" thickBot="1">
      <c r="A101" t="str">
        <f t="shared" si="9"/>
        <v>Impianti e macchinari</v>
      </c>
      <c r="B101" s="323">
        <f t="shared" si="9"/>
        <v>0</v>
      </c>
      <c r="C101" s="408"/>
      <c r="E101" s="6"/>
      <c r="F101" s="6"/>
      <c r="G101" s="319"/>
      <c r="H101" s="6"/>
    </row>
    <row r="102" spans="1:8" ht="28" customHeight="1" thickBot="1">
      <c r="A102" t="str">
        <f t="shared" si="9"/>
        <v>Attrezzature</v>
      </c>
      <c r="B102" s="323">
        <f t="shared" si="9"/>
        <v>0</v>
      </c>
      <c r="C102" s="408"/>
      <c r="E102" s="6"/>
      <c r="F102" s="6"/>
      <c r="G102" s="6"/>
      <c r="H102" s="6"/>
    </row>
    <row r="103" spans="1:8" ht="14" thickBot="1">
      <c r="A103" t="str">
        <f t="shared" si="9"/>
        <v>Altre Imm Materiali</v>
      </c>
      <c r="B103" s="323">
        <f t="shared" si="9"/>
        <v>0</v>
      </c>
      <c r="C103" s="407"/>
    </row>
    <row r="104" spans="1:8" ht="14" thickBot="1">
      <c r="A104" t="str">
        <f t="shared" ref="A104:B107" si="10">A74</f>
        <v>Attività a vita utile indefinita</v>
      </c>
      <c r="B104" s="323">
        <f t="shared" si="10"/>
        <v>0</v>
      </c>
      <c r="C104" s="406" t="s">
        <v>19</v>
      </c>
    </row>
    <row r="105" spans="1:8" ht="14" thickBot="1">
      <c r="A105" t="str">
        <f t="shared" si="10"/>
        <v>Avviamenti a vita utile definita</v>
      </c>
      <c r="B105" s="323">
        <f t="shared" si="10"/>
        <v>0</v>
      </c>
      <c r="C105" s="408"/>
    </row>
    <row r="106" spans="1:8" ht="14" thickBot="1">
      <c r="A106" t="str">
        <f t="shared" si="10"/>
        <v>Altre attività a vita utile definita</v>
      </c>
      <c r="B106" s="323">
        <f t="shared" si="10"/>
        <v>0</v>
      </c>
      <c r="C106" s="407"/>
    </row>
    <row r="107" spans="1:8" ht="14" thickBot="1">
      <c r="A107" t="str">
        <f t="shared" si="10"/>
        <v>Partecipazioni</v>
      </c>
      <c r="B107" s="323">
        <f t="shared" si="10"/>
        <v>0</v>
      </c>
      <c r="C107" s="355" t="s">
        <v>305</v>
      </c>
    </row>
    <row r="109" spans="1:8">
      <c r="A109" s="69" t="s">
        <v>60</v>
      </c>
      <c r="B109" s="324">
        <f>SUM(B100:B107)</f>
        <v>0</v>
      </c>
      <c r="C109" s="303"/>
    </row>
    <row r="110" spans="1:8">
      <c r="A110" s="69"/>
      <c r="B110" s="325"/>
      <c r="C110" s="320"/>
    </row>
    <row r="111" spans="1:8">
      <c r="A111" s="183" t="s">
        <v>13</v>
      </c>
      <c r="B111" s="184">
        <f>B97-B109</f>
        <v>0</v>
      </c>
      <c r="C111" s="320"/>
    </row>
    <row r="112" spans="1:8">
      <c r="A112" s="326"/>
      <c r="B112" s="325"/>
      <c r="C112" s="320"/>
    </row>
    <row r="113" spans="1:3">
      <c r="A113" s="326"/>
      <c r="B113" s="325"/>
      <c r="C113" s="320"/>
    </row>
    <row r="114" spans="1:3" ht="14" thickBot="1">
      <c r="A114" s="297" t="s">
        <v>14</v>
      </c>
      <c r="B114" s="298"/>
    </row>
    <row r="115" spans="1:3">
      <c r="A115" s="354" t="str">
        <f>C74</f>
        <v>Altre passività finanziarie</v>
      </c>
      <c r="B115" s="323">
        <f>D74</f>
        <v>0</v>
      </c>
      <c r="C115" s="406" t="s">
        <v>297</v>
      </c>
    </row>
    <row r="116" spans="1:3" ht="14" thickBot="1">
      <c r="A116" s="14"/>
      <c r="B116" s="120"/>
      <c r="C116" s="407"/>
    </row>
    <row r="117" spans="1:3">
      <c r="A117" s="69" t="s">
        <v>63</v>
      </c>
      <c r="B117" s="156">
        <f>SUM(B115:B116)</f>
        <v>0</v>
      </c>
    </row>
    <row r="118" spans="1:3">
      <c r="A118" s="69"/>
      <c r="B118" s="156"/>
    </row>
    <row r="119" spans="1:3" ht="14" thickBot="1">
      <c r="A119" s="297" t="s">
        <v>15</v>
      </c>
      <c r="B119" s="298"/>
      <c r="C119" s="320"/>
    </row>
    <row r="120" spans="1:3">
      <c r="A120" t="str">
        <f>A79</f>
        <v>Passività per derivati finanziari</v>
      </c>
      <c r="B120" s="321">
        <f>B79</f>
        <v>0</v>
      </c>
      <c r="C120" s="406" t="s">
        <v>64</v>
      </c>
    </row>
    <row r="121" spans="1:3" ht="14" thickBot="1">
      <c r="A121" t="str">
        <f>A80</f>
        <v xml:space="preserve">Passività finanziarie </v>
      </c>
      <c r="B121" s="321">
        <f>B80</f>
        <v>0</v>
      </c>
      <c r="C121" s="407"/>
    </row>
    <row r="122" spans="1:3" ht="14" thickBot="1">
      <c r="B122" s="321"/>
      <c r="C122" s="327"/>
    </row>
    <row r="123" spans="1:3" ht="28" customHeight="1">
      <c r="A123" t="str">
        <f>A83</f>
        <v>Risultato di periodo e DIVIDENDI di gruppo</v>
      </c>
      <c r="B123" s="321">
        <f>B83</f>
        <v>0</v>
      </c>
      <c r="C123" s="412" t="s">
        <v>0</v>
      </c>
    </row>
    <row r="124" spans="1:3" ht="14" thickBot="1">
      <c r="A124" t="str">
        <f>A84</f>
        <v xml:space="preserve">Capitale e riserve di terzi </v>
      </c>
      <c r="B124" s="321">
        <f>B84</f>
        <v>0</v>
      </c>
      <c r="C124" s="413"/>
    </row>
    <row r="125" spans="1:3">
      <c r="C125" s="328"/>
    </row>
    <row r="126" spans="1:3">
      <c r="B126" s="321"/>
      <c r="C126" s="329"/>
    </row>
    <row r="127" spans="1:3">
      <c r="A127" s="69" t="s">
        <v>1</v>
      </c>
      <c r="B127" s="324">
        <f>SUM(B120:B126)</f>
        <v>0</v>
      </c>
      <c r="C127" s="320"/>
    </row>
    <row r="128" spans="1:3">
      <c r="A128" s="69"/>
      <c r="B128" s="324"/>
      <c r="C128" s="320"/>
    </row>
    <row r="129" spans="1:7">
      <c r="A129" s="183" t="s">
        <v>16</v>
      </c>
      <c r="B129" s="184">
        <f>B117-B127</f>
        <v>0</v>
      </c>
      <c r="C129" s="320"/>
    </row>
    <row r="130" spans="1:7">
      <c r="A130" s="326"/>
      <c r="B130" s="322"/>
      <c r="C130" s="320"/>
    </row>
    <row r="131" spans="1:7">
      <c r="A131" s="183" t="s">
        <v>294</v>
      </c>
      <c r="B131" s="184">
        <f>D31</f>
        <v>0</v>
      </c>
      <c r="C131" s="320"/>
    </row>
    <row r="132" spans="1:7" ht="14" thickBot="1">
      <c r="A132" s="12"/>
      <c r="B132" s="111"/>
    </row>
    <row r="133" spans="1:7" ht="14" thickBot="1">
      <c r="A133" s="299" t="s">
        <v>295</v>
      </c>
      <c r="B133" s="125">
        <f>B131+B129+B111</f>
        <v>0</v>
      </c>
    </row>
    <row r="136" spans="1:7" ht="14" thickBot="1"/>
    <row r="137" spans="1:7" ht="17" thickBot="1">
      <c r="A137" s="409" t="s">
        <v>17</v>
      </c>
      <c r="B137" s="410"/>
      <c r="C137" s="410"/>
      <c r="D137" s="411"/>
      <c r="F137" s="402" t="s">
        <v>303</v>
      </c>
      <c r="G137" s="403"/>
    </row>
    <row r="138" spans="1:7" ht="14" thickBot="1">
      <c r="A138" s="141" t="s">
        <v>32</v>
      </c>
      <c r="B138" s="150"/>
      <c r="C138" s="168" t="s">
        <v>33</v>
      </c>
      <c r="D138" s="168"/>
      <c r="F138" s="404"/>
      <c r="G138" s="405"/>
    </row>
    <row r="139" spans="1:7" ht="14" thickBot="1">
      <c r="A139" t="s">
        <v>278</v>
      </c>
      <c r="B139" s="369">
        <f>'Foglio di lavoro'!Q5</f>
        <v>0</v>
      </c>
      <c r="C139" s="186" t="s">
        <v>230</v>
      </c>
      <c r="D139" s="276">
        <f>'Foglio di lavoro'!L10</f>
        <v>0</v>
      </c>
      <c r="F139" s="122" t="s">
        <v>285</v>
      </c>
      <c r="G139" s="311"/>
    </row>
    <row r="140" spans="1:7" ht="14" thickBot="1">
      <c r="A140" s="144" t="str">
        <f>'Foglio di lavoro'!A7</f>
        <v>Crediti tributari</v>
      </c>
      <c r="B140" s="370">
        <f>'Foglio di lavoro'!K7</f>
        <v>0</v>
      </c>
      <c r="C140" s="186" t="str">
        <f>'Foglio di lavoro'!A6</f>
        <v>Crediti commerciali</v>
      </c>
      <c r="D140" s="276">
        <f>'Foglio di lavoro'!L6</f>
        <v>0</v>
      </c>
      <c r="F140" s="12"/>
      <c r="G140" s="111"/>
    </row>
    <row r="141" spans="1:7" ht="14" thickBot="1">
      <c r="A141" s="144" t="str">
        <f>'Foglio di lavoro'!A8</f>
        <v>Altre attività commerciali</v>
      </c>
      <c r="B141" s="370">
        <f>'Foglio di lavoro'!K8</f>
        <v>0</v>
      </c>
      <c r="C141" s="186" t="str">
        <f>'Foglio di lavoro'!A15</f>
        <v>Debiti commerciali</v>
      </c>
      <c r="D141" s="276">
        <f>'Foglio di lavoro'!L15</f>
        <v>0</v>
      </c>
      <c r="F141" s="12" t="str">
        <f>C139</f>
        <v>Rimanenze MP e Merci</v>
      </c>
      <c r="G141" s="111">
        <f>D139</f>
        <v>0</v>
      </c>
    </row>
    <row r="142" spans="1:7" ht="14" thickBot="1">
      <c r="A142" s="144"/>
      <c r="B142" s="370"/>
      <c r="C142" s="186" t="str">
        <f>'Foglio di lavoro'!A17</f>
        <v>Altre passività commericiali (servizi)</v>
      </c>
      <c r="D142" s="276">
        <f>'Foglio di lavoro'!L17</f>
        <v>0</v>
      </c>
      <c r="F142" s="12" t="str">
        <f t="shared" ref="F142:G144" si="11">C140</f>
        <v>Crediti commerciali</v>
      </c>
      <c r="G142" s="111">
        <f t="shared" si="11"/>
        <v>0</v>
      </c>
    </row>
    <row r="143" spans="1:7">
      <c r="A143" s="144" t="str">
        <f>'Foglio di lavoro'!A11</f>
        <v>Rimanenze PF e Semilav.</v>
      </c>
      <c r="B143" s="370">
        <f>'Foglio di lavoro'!K11</f>
        <v>0</v>
      </c>
      <c r="D143" s="276"/>
      <c r="F143" s="12" t="str">
        <f t="shared" si="11"/>
        <v>Debiti commerciali</v>
      </c>
      <c r="G143" s="111">
        <f t="shared" si="11"/>
        <v>0</v>
      </c>
    </row>
    <row r="144" spans="1:7" ht="14" thickBot="1">
      <c r="A144" s="123" t="str">
        <f>'Foglio di lavoro'!A16</f>
        <v>Debiti tributari</v>
      </c>
      <c r="B144" s="370">
        <f>'Foglio di lavoro'!K16</f>
        <v>0</v>
      </c>
      <c r="D144" s="276"/>
      <c r="F144" s="12" t="str">
        <f t="shared" si="11"/>
        <v>Altre passività commericiali (servizi)</v>
      </c>
      <c r="G144" s="111">
        <f t="shared" si="11"/>
        <v>0</v>
      </c>
    </row>
    <row r="145" spans="1:7">
      <c r="A145" t="str">
        <f>'Foglio di lavoro'!A46</f>
        <v>Fondi Rischi ed Oneri</v>
      </c>
      <c r="B145" s="371">
        <f>'Foglio di lavoro'!K46</f>
        <v>0</v>
      </c>
      <c r="D145" s="276"/>
      <c r="F145" s="12"/>
      <c r="G145" s="111"/>
    </row>
    <row r="146" spans="1:7" ht="14" thickBot="1">
      <c r="A146" t="s">
        <v>277</v>
      </c>
      <c r="B146" s="372">
        <f>'Foglio di lavoro'!K47</f>
        <v>0</v>
      </c>
      <c r="D146" s="276"/>
      <c r="F146" s="12"/>
      <c r="G146" s="111"/>
    </row>
    <row r="147" spans="1:7" ht="14" thickBot="1">
      <c r="A147" s="153" t="s">
        <v>34</v>
      </c>
      <c r="B147" s="368">
        <f>SUM(B139:B146)</f>
        <v>0</v>
      </c>
      <c r="C147" s="155" t="s">
        <v>37</v>
      </c>
      <c r="D147" s="118">
        <f>SUM(D139:D146)</f>
        <v>0</v>
      </c>
      <c r="F147" s="12" t="str">
        <f>A139</f>
        <v>Disponibilità Liquide</v>
      </c>
      <c r="G147" s="156">
        <f>-B139</f>
        <v>0</v>
      </c>
    </row>
    <row r="148" spans="1:7">
      <c r="F148" s="12" t="str">
        <f>A140</f>
        <v>Crediti tributari</v>
      </c>
      <c r="G148" s="156">
        <f>-B140</f>
        <v>0</v>
      </c>
    </row>
    <row r="149" spans="1:7" ht="14" thickBot="1">
      <c r="D149" s="147"/>
      <c r="F149" s="12" t="str">
        <f>A141</f>
        <v>Altre attività commerciali</v>
      </c>
      <c r="G149" s="156">
        <f>-B141</f>
        <v>0</v>
      </c>
    </row>
    <row r="150" spans="1:7" ht="14" thickBot="1">
      <c r="A150" s="299" t="s">
        <v>10</v>
      </c>
      <c r="B150" s="300"/>
      <c r="C150" s="301"/>
      <c r="D150" s="157">
        <f>(D147+D149)-B147</f>
        <v>0</v>
      </c>
      <c r="F150" s="12" t="str">
        <f>A143</f>
        <v>Rimanenze PF e Semilav.</v>
      </c>
      <c r="G150" s="156">
        <f>-B143</f>
        <v>0</v>
      </c>
    </row>
    <row r="151" spans="1:7">
      <c r="F151" s="12" t="str">
        <f>A144</f>
        <v>Debiti tributari</v>
      </c>
      <c r="G151" s="156">
        <f>-B144</f>
        <v>0</v>
      </c>
    </row>
    <row r="152" spans="1:7">
      <c r="F152" s="12" t="str">
        <f>A145</f>
        <v>Fondi Rischi ed Oneri</v>
      </c>
      <c r="G152" s="156">
        <f>-B145</f>
        <v>0</v>
      </c>
    </row>
    <row r="153" spans="1:7">
      <c r="F153" s="12" t="str">
        <f>A146</f>
        <v>Fondi Relativi al Personale</v>
      </c>
      <c r="G153" s="156">
        <f>-B146</f>
        <v>0</v>
      </c>
    </row>
    <row r="154" spans="1:7" ht="14" thickBot="1">
      <c r="F154" s="14"/>
      <c r="G154" s="121"/>
    </row>
    <row r="155" spans="1:7" ht="14" thickBot="1">
      <c r="F155" s="177" t="s">
        <v>10</v>
      </c>
      <c r="G155" s="310">
        <f>SUM(G141:G153)</f>
        <v>0</v>
      </c>
    </row>
  </sheetData>
  <mergeCells count="21">
    <mergeCell ref="F3:G3"/>
    <mergeCell ref="A99:B99"/>
    <mergeCell ref="A27:C27"/>
    <mergeCell ref="A57:C57"/>
    <mergeCell ref="A1:D3"/>
    <mergeCell ref="A19:C19"/>
    <mergeCell ref="A31:C31"/>
    <mergeCell ref="A34:D36"/>
    <mergeCell ref="C92:C93"/>
    <mergeCell ref="A53:C53"/>
    <mergeCell ref="A63:C63"/>
    <mergeCell ref="A67:D67"/>
    <mergeCell ref="A88:C88"/>
    <mergeCell ref="F137:G138"/>
    <mergeCell ref="C120:C121"/>
    <mergeCell ref="C100:C103"/>
    <mergeCell ref="C104:C106"/>
    <mergeCell ref="C94:C96"/>
    <mergeCell ref="A137:D137"/>
    <mergeCell ref="C123:C124"/>
    <mergeCell ref="C115:C116"/>
  </mergeCells>
  <phoneticPr fontId="8" type="noConversion"/>
  <pageMargins left="0.75" right="0.75" top="1" bottom="1" header="0.5" footer="0.5"/>
  <pageSetup paperSize="9" orientation="portrait" horizontalDpi="4294967292" verticalDpi="429496729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159"/>
  <sheetViews>
    <sheetView zoomScaleNormal="100" workbookViewId="0">
      <selection activeCell="C37" sqref="C37"/>
    </sheetView>
  </sheetViews>
  <sheetFormatPr baseColWidth="10" defaultRowHeight="13"/>
  <cols>
    <col min="1" max="1" width="37" bestFit="1" customWidth="1"/>
    <col min="2" max="2" width="16.6640625" customWidth="1"/>
    <col min="3" max="3" width="36.83203125" bestFit="1" customWidth="1"/>
    <col min="4" max="4" width="10.1640625" bestFit="1" customWidth="1"/>
    <col min="6" max="6" width="35.6640625" bestFit="1" customWidth="1"/>
    <col min="7" max="7" width="14.1640625" customWidth="1"/>
  </cols>
  <sheetData>
    <row r="1" spans="1:4">
      <c r="A1" s="421" t="s">
        <v>31</v>
      </c>
      <c r="B1" s="422"/>
      <c r="C1" s="422"/>
      <c r="D1" s="423"/>
    </row>
    <row r="2" spans="1:4">
      <c r="A2" s="424"/>
      <c r="B2" s="425"/>
      <c r="C2" s="425"/>
      <c r="D2" s="426"/>
    </row>
    <row r="3" spans="1:4" ht="14" thickBot="1">
      <c r="A3" s="424"/>
      <c r="B3" s="425"/>
      <c r="C3" s="433"/>
      <c r="D3" s="434"/>
    </row>
    <row r="4" spans="1:4" ht="14" thickBot="1">
      <c r="A4" s="210" t="s">
        <v>32</v>
      </c>
      <c r="B4" s="211"/>
      <c r="C4" s="110" t="s">
        <v>33</v>
      </c>
      <c r="D4" s="109"/>
    </row>
    <row r="5" spans="1:4" ht="14" thickBot="1">
      <c r="A5" s="8" t="str">
        <f>'Foglio di lavoro'!A71</f>
        <v>Acquisti materie prime e merci</v>
      </c>
      <c r="B5" s="277">
        <f>'Foglio di lavoro'!Q71</f>
        <v>0</v>
      </c>
      <c r="C5" s="8" t="str">
        <f>'Foglio di lavoro'!A67</f>
        <v>Ricavi delle vendite</v>
      </c>
      <c r="D5" s="277">
        <f>'Foglio di lavoro'!R67</f>
        <v>0</v>
      </c>
    </row>
    <row r="6" spans="1:4" ht="14" thickBot="1">
      <c r="A6" s="8" t="str">
        <f>'Foglio di lavoro'!A73</f>
        <v>Spese per servizi</v>
      </c>
      <c r="B6" s="277">
        <f>'Foglio di lavoro'!Q73</f>
        <v>0</v>
      </c>
      <c r="C6" s="8" t="str">
        <f>'Foglio di lavoro'!A68</f>
        <v>Altri ricavi</v>
      </c>
      <c r="D6" s="277">
        <f>'Foglio di lavoro'!R68</f>
        <v>0</v>
      </c>
    </row>
    <row r="7" spans="1:4" ht="14" thickBot="1">
      <c r="A7" s="8" t="str">
        <f>'Foglio di lavoro'!A74</f>
        <v>Costi per utilizzo beni di terzi</v>
      </c>
      <c r="B7" s="277">
        <f>'Foglio di lavoro'!Q74</f>
        <v>0</v>
      </c>
      <c r="C7" s="9"/>
      <c r="D7" s="278"/>
    </row>
    <row r="8" spans="1:4" ht="14" thickBot="1">
      <c r="A8" s="8" t="str">
        <f>'Foglio di lavoro'!A75</f>
        <v>Altri oneri operativi</v>
      </c>
      <c r="B8" s="277">
        <f>'Foglio di lavoro'!Q75</f>
        <v>0</v>
      </c>
      <c r="C8" s="6"/>
      <c r="D8" s="279"/>
    </row>
    <row r="9" spans="1:4" ht="14" thickBot="1">
      <c r="A9" s="8" t="str">
        <f>'Foglio di lavoro'!A78</f>
        <v>Salari e Stipendi</v>
      </c>
      <c r="B9" s="278">
        <f>'Foglio di lavoro'!Q78</f>
        <v>0</v>
      </c>
      <c r="C9" s="5"/>
    </row>
    <row r="10" spans="1:4">
      <c r="A10" s="8" t="str">
        <f>'Foglio di lavoro'!A79</f>
        <v>Oneri Sociali</v>
      </c>
      <c r="B10" s="279">
        <f>'Foglio di lavoro'!Q79</f>
        <v>0</v>
      </c>
      <c r="C10" s="219"/>
    </row>
    <row r="11" spans="1:4">
      <c r="A11" s="6" t="s">
        <v>277</v>
      </c>
      <c r="B11" s="356">
        <f>'Foglio di lavoro'!Q47</f>
        <v>0</v>
      </c>
      <c r="C11" s="219"/>
    </row>
    <row r="12" spans="1:4">
      <c r="A12" s="6" t="str">
        <f>'Foglio di lavoro'!A46</f>
        <v>Fondi Rischi ed Oneri</v>
      </c>
      <c r="B12" s="356">
        <f>'Foglio di lavoro'!Q46</f>
        <v>0</v>
      </c>
      <c r="C12" s="219"/>
    </row>
    <row r="13" spans="1:4" ht="14" thickBot="1"/>
    <row r="14" spans="1:4" ht="14" thickBot="1">
      <c r="A14" s="116" t="s">
        <v>34</v>
      </c>
      <c r="B14" s="117">
        <f>SUM(B5:B13)</f>
        <v>0</v>
      </c>
      <c r="C14" s="117" t="s">
        <v>35</v>
      </c>
      <c r="D14" s="118">
        <f>SUM(D5:D13)</f>
        <v>0</v>
      </c>
    </row>
    <row r="15" spans="1:4" ht="14" thickBot="1">
      <c r="A15" s="12"/>
      <c r="B15" s="6"/>
      <c r="C15" s="6"/>
      <c r="D15" s="111"/>
    </row>
    <row r="16" spans="1:4" ht="14" thickBot="1">
      <c r="A16" s="418" t="s">
        <v>36</v>
      </c>
      <c r="B16" s="419"/>
      <c r="C16" s="420"/>
      <c r="D16" s="159">
        <f>D14-B14</f>
        <v>0</v>
      </c>
    </row>
    <row r="17" spans="1:7" ht="14" thickBot="1">
      <c r="A17" s="12"/>
      <c r="B17" s="6"/>
      <c r="C17" s="120"/>
      <c r="D17" s="121"/>
    </row>
    <row r="18" spans="1:7" ht="14" thickBot="1">
      <c r="A18" s="169" t="s">
        <v>101</v>
      </c>
      <c r="B18" s="280">
        <f>'Foglio di lavoro'!Q87</f>
        <v>0</v>
      </c>
      <c r="C18" s="171" t="s">
        <v>100</v>
      </c>
      <c r="D18" s="281">
        <f>'Foglio di lavoro'!R88</f>
        <v>0</v>
      </c>
    </row>
    <row r="19" spans="1:7" ht="14" thickBot="1">
      <c r="A19" s="171" t="s">
        <v>83</v>
      </c>
      <c r="B19" s="281">
        <f>'Foglio di lavoro'!Q93</f>
        <v>0</v>
      </c>
    </row>
    <row r="20" spans="1:7" ht="14" thickBot="1">
      <c r="A20" s="12"/>
      <c r="B20" s="6"/>
      <c r="C20" s="6"/>
      <c r="D20" s="111"/>
    </row>
    <row r="21" spans="1:7" ht="14" thickBot="1">
      <c r="A21" s="116" t="s">
        <v>34</v>
      </c>
      <c r="B21" s="117">
        <f>SUM(B18:B18)+B14+B19</f>
        <v>0</v>
      </c>
      <c r="C21" s="117" t="s">
        <v>37</v>
      </c>
      <c r="D21" s="118">
        <f>+D14+D18</f>
        <v>0</v>
      </c>
    </row>
    <row r="22" spans="1:7" ht="14" thickBot="1">
      <c r="A22" s="12"/>
      <c r="B22" s="6"/>
      <c r="C22" s="435">
        <f>D20-B20</f>
        <v>0</v>
      </c>
      <c r="D22" s="436"/>
    </row>
    <row r="23" spans="1:7" ht="14" thickBot="1">
      <c r="A23" s="418" t="s">
        <v>38</v>
      </c>
      <c r="B23" s="419"/>
      <c r="C23" s="419"/>
      <c r="D23" s="125">
        <f>D21-B21</f>
        <v>0</v>
      </c>
    </row>
    <row r="24" spans="1:7" s="3" customFormat="1">
      <c r="A24" s="126"/>
      <c r="B24" s="20"/>
      <c r="C24" s="20"/>
      <c r="D24" s="127"/>
      <c r="F24"/>
      <c r="G24"/>
    </row>
    <row r="25" spans="1:7" s="3" customFormat="1" ht="14" thickBot="1">
      <c r="A25" s="128"/>
      <c r="B25" s="20"/>
      <c r="C25" t="s">
        <v>18</v>
      </c>
      <c r="D25" s="124">
        <f>'REND. CCN'!D23</f>
        <v>0</v>
      </c>
      <c r="F25"/>
      <c r="G25"/>
    </row>
    <row r="26" spans="1:7" ht="14" thickBot="1">
      <c r="A26" s="126"/>
      <c r="B26" s="20"/>
      <c r="C26" s="20"/>
      <c r="D26" s="127"/>
    </row>
    <row r="27" spans="1:7" ht="14" thickBot="1">
      <c r="A27" s="116" t="s">
        <v>34</v>
      </c>
      <c r="B27" s="117">
        <f>SUM(B25)</f>
        <v>0</v>
      </c>
      <c r="C27" s="117" t="s">
        <v>37</v>
      </c>
      <c r="D27" s="118">
        <f>SUM(D23:D23)+D25</f>
        <v>0</v>
      </c>
    </row>
    <row r="28" spans="1:7" ht="14" thickBot="1">
      <c r="A28" s="12"/>
      <c r="B28" s="6"/>
      <c r="C28" s="435">
        <f>D26-B26</f>
        <v>0</v>
      </c>
      <c r="D28" s="436"/>
    </row>
    <row r="29" spans="1:7" ht="14" thickBot="1">
      <c r="A29" s="418" t="s">
        <v>40</v>
      </c>
      <c r="B29" s="419"/>
      <c r="C29" s="419"/>
      <c r="D29" s="125">
        <f>D27-B27</f>
        <v>0</v>
      </c>
    </row>
    <row r="30" spans="1:7" ht="14" thickBot="1">
      <c r="A30" s="20"/>
      <c r="B30" s="20"/>
      <c r="C30" s="20"/>
      <c r="D30" s="129"/>
      <c r="E30" s="3"/>
    </row>
    <row r="31" spans="1:7" ht="14" thickBot="1">
      <c r="A31" s="358" t="s">
        <v>41</v>
      </c>
      <c r="B31" s="359"/>
      <c r="C31" s="20"/>
      <c r="D31" s="129"/>
      <c r="E31" s="3"/>
    </row>
    <row r="32" spans="1:7" ht="14" thickBot="1">
      <c r="A32" s="130" t="str">
        <f>C5</f>
        <v>Ricavi delle vendite</v>
      </c>
      <c r="B32" s="360">
        <f>D5</f>
        <v>0</v>
      </c>
      <c r="C32" s="20"/>
      <c r="D32" s="129"/>
      <c r="E32" s="3"/>
    </row>
    <row r="33" spans="1:5" ht="14" thickBot="1">
      <c r="A33" s="130" t="str">
        <f>C6</f>
        <v>Altri ricavi</v>
      </c>
      <c r="B33" s="361">
        <f>D6</f>
        <v>0</v>
      </c>
      <c r="E33" s="3"/>
    </row>
    <row r="34" spans="1:5">
      <c r="A34" s="130"/>
      <c r="B34" s="131"/>
      <c r="C34" s="20"/>
      <c r="D34" s="129"/>
      <c r="E34" s="3"/>
    </row>
    <row r="35" spans="1:5" ht="14" thickBot="1">
      <c r="A35" s="132"/>
      <c r="B35" s="133"/>
      <c r="C35" s="20"/>
      <c r="D35" s="129"/>
      <c r="E35" s="3"/>
    </row>
    <row r="36" spans="1:5" ht="14" thickBot="1">
      <c r="A36" s="134" t="s">
        <v>42</v>
      </c>
      <c r="B36" s="135">
        <f>SUM(B32:B35)</f>
        <v>0</v>
      </c>
      <c r="C36" s="20"/>
      <c r="D36" s="129"/>
      <c r="E36" s="3"/>
    </row>
    <row r="37" spans="1:5">
      <c r="A37" s="308"/>
      <c r="B37" s="309"/>
      <c r="C37" s="20"/>
      <c r="D37" s="129"/>
      <c r="E37" s="3"/>
    </row>
    <row r="38" spans="1:5" ht="14" thickBot="1">
      <c r="A38" s="362" t="s">
        <v>43</v>
      </c>
      <c r="B38" s="363"/>
      <c r="C38" s="20"/>
      <c r="D38" s="129"/>
      <c r="E38" s="3"/>
    </row>
    <row r="39" spans="1:5" ht="14" thickBot="1">
      <c r="A39" s="130" t="str">
        <f>A5</f>
        <v>Acquisti materie prime e merci</v>
      </c>
      <c r="B39" s="282">
        <f>-B5</f>
        <v>0</v>
      </c>
      <c r="C39" s="20"/>
      <c r="D39" s="129"/>
      <c r="E39" s="3"/>
    </row>
    <row r="40" spans="1:5" ht="14" thickBot="1">
      <c r="A40" s="130" t="str">
        <f t="shared" ref="A40:A46" si="0">A6</f>
        <v>Spese per servizi</v>
      </c>
      <c r="B40" s="282">
        <f t="shared" ref="B40:B46" si="1">-B6</f>
        <v>0</v>
      </c>
      <c r="C40" s="20"/>
      <c r="D40" s="129"/>
      <c r="E40" s="3"/>
    </row>
    <row r="41" spans="1:5" ht="14" thickBot="1">
      <c r="A41" s="130" t="str">
        <f t="shared" si="0"/>
        <v>Costi per utilizzo beni di terzi</v>
      </c>
      <c r="B41" s="282">
        <f t="shared" si="1"/>
        <v>0</v>
      </c>
      <c r="C41" s="20"/>
      <c r="D41" s="129"/>
      <c r="E41" s="3"/>
    </row>
    <row r="42" spans="1:5" ht="14" thickBot="1">
      <c r="A42" s="130" t="str">
        <f t="shared" si="0"/>
        <v>Altri oneri operativi</v>
      </c>
      <c r="B42" s="282">
        <f t="shared" si="1"/>
        <v>0</v>
      </c>
      <c r="C42" s="20"/>
      <c r="D42" s="129"/>
      <c r="E42" s="3"/>
    </row>
    <row r="43" spans="1:5" ht="14" thickBot="1">
      <c r="A43" s="130" t="str">
        <f t="shared" si="0"/>
        <v>Salari e Stipendi</v>
      </c>
      <c r="B43" s="282">
        <f t="shared" si="1"/>
        <v>0</v>
      </c>
      <c r="C43" s="20"/>
      <c r="D43" s="129"/>
      <c r="E43" s="3"/>
    </row>
    <row r="44" spans="1:5" ht="14" thickBot="1">
      <c r="A44" s="130" t="str">
        <f t="shared" si="0"/>
        <v>Oneri Sociali</v>
      </c>
      <c r="B44" s="282">
        <f>-B10</f>
        <v>0</v>
      </c>
      <c r="C44" s="20"/>
      <c r="D44" s="129"/>
      <c r="E44" s="3"/>
    </row>
    <row r="45" spans="1:5" ht="14" thickBot="1">
      <c r="A45" s="130" t="s">
        <v>279</v>
      </c>
      <c r="B45" s="282">
        <f t="shared" si="1"/>
        <v>0</v>
      </c>
      <c r="C45" s="20"/>
      <c r="D45" s="129"/>
      <c r="E45" s="3"/>
    </row>
    <row r="46" spans="1:5">
      <c r="A46" s="130" t="str">
        <f t="shared" si="0"/>
        <v>Fondi Rischi ed Oneri</v>
      </c>
      <c r="B46" s="282">
        <f t="shared" si="1"/>
        <v>0</v>
      </c>
      <c r="C46" s="20"/>
      <c r="D46" s="129"/>
      <c r="E46" s="3"/>
    </row>
    <row r="47" spans="1:5" ht="14" thickBot="1">
      <c r="A47" s="136"/>
      <c r="B47" s="133"/>
      <c r="C47" s="20"/>
      <c r="D47" s="129"/>
      <c r="E47" s="3"/>
    </row>
    <row r="48" spans="1:5" ht="14" thickBot="1">
      <c r="A48" s="137" t="s">
        <v>44</v>
      </c>
      <c r="B48" s="138">
        <f>SUM(B39:B47)</f>
        <v>0</v>
      </c>
      <c r="C48" s="20"/>
      <c r="D48" s="129"/>
      <c r="E48" s="3"/>
    </row>
    <row r="49" spans="1:7" ht="14" thickBot="1">
      <c r="A49" s="364"/>
      <c r="B49" s="165"/>
      <c r="C49" s="20"/>
      <c r="D49" s="129"/>
      <c r="E49" s="3"/>
    </row>
    <row r="50" spans="1:7">
      <c r="A50" s="362" t="s">
        <v>263</v>
      </c>
      <c r="B50" s="283">
        <f>-B19</f>
        <v>0</v>
      </c>
      <c r="C50" s="20"/>
      <c r="D50" s="129"/>
      <c r="E50" s="3"/>
    </row>
    <row r="51" spans="1:7" ht="14" thickBot="1">
      <c r="A51" s="114" t="str">
        <f>C25</f>
        <v>Risultato gestione straordinaria (entrate)</v>
      </c>
      <c r="B51" s="309">
        <f>D25</f>
        <v>0</v>
      </c>
      <c r="C51" s="20"/>
      <c r="D51" s="129"/>
      <c r="E51" s="3"/>
    </row>
    <row r="52" spans="1:7">
      <c r="A52" s="362" t="s">
        <v>301</v>
      </c>
      <c r="B52" s="284">
        <f>-B18</f>
        <v>0</v>
      </c>
      <c r="C52" s="20"/>
      <c r="D52" s="129"/>
      <c r="E52" s="3"/>
    </row>
    <row r="53" spans="1:7" ht="14" thickBot="1">
      <c r="A53" s="365" t="s">
        <v>302</v>
      </c>
      <c r="B53" s="285">
        <f>D18</f>
        <v>0</v>
      </c>
      <c r="C53" s="20"/>
      <c r="D53" s="129"/>
      <c r="E53" s="3"/>
    </row>
    <row r="54" spans="1:7">
      <c r="A54" s="308"/>
      <c r="B54" s="309"/>
      <c r="C54" s="20"/>
      <c r="D54" s="129"/>
      <c r="E54" s="3"/>
    </row>
    <row r="55" spans="1:7" ht="14" thickBot="1">
      <c r="A55" s="366" t="s">
        <v>45</v>
      </c>
      <c r="B55" s="367">
        <f>B36+B48+B50+B51+B52+B53</f>
        <v>0</v>
      </c>
      <c r="C55" s="20"/>
      <c r="D55" s="129"/>
      <c r="E55" s="3"/>
    </row>
    <row r="56" spans="1:7" s="3" customFormat="1" ht="14" customHeight="1" thickBot="1">
      <c r="A56" s="20"/>
      <c r="B56" s="139"/>
      <c r="C56" s="20"/>
      <c r="D56" s="129"/>
    </row>
    <row r="57" spans="1:7" ht="43" thickBot="1">
      <c r="A57" s="421" t="s">
        <v>46</v>
      </c>
      <c r="B57" s="422"/>
      <c r="C57" s="422"/>
      <c r="D57" s="423"/>
      <c r="E57" s="3"/>
      <c r="F57" s="312" t="s">
        <v>289</v>
      </c>
      <c r="G57" s="313"/>
    </row>
    <row r="58" spans="1:7" ht="12" customHeight="1">
      <c r="A58" s="424"/>
      <c r="B58" s="425"/>
      <c r="C58" s="425"/>
      <c r="D58" s="426"/>
      <c r="F58" s="122" t="s">
        <v>285</v>
      </c>
      <c r="G58" s="311"/>
    </row>
    <row r="59" spans="1:7" ht="13" customHeight="1" thickBot="1">
      <c r="A59" s="424"/>
      <c r="B59" s="425"/>
      <c r="C59" s="433"/>
      <c r="D59" s="434"/>
      <c r="F59" s="12"/>
      <c r="G59" s="111"/>
    </row>
    <row r="60" spans="1:7" ht="13" customHeight="1" thickBot="1">
      <c r="A60" s="141" t="s">
        <v>32</v>
      </c>
      <c r="B60" s="72"/>
      <c r="C60" s="142" t="s">
        <v>33</v>
      </c>
      <c r="D60" s="143"/>
      <c r="F60" s="12" t="str">
        <f t="shared" ref="F60:F71" si="2">C60</f>
        <v>FONTI</v>
      </c>
      <c r="G60" s="156"/>
    </row>
    <row r="61" spans="1:7" ht="13" customHeight="1" thickBot="1">
      <c r="A61" s="12" t="str">
        <f>'REND. CCN'!A39</f>
        <v>Variazione Rim PF e SL</v>
      </c>
      <c r="B61" s="259">
        <f>'REND. CCN'!B39</f>
        <v>0</v>
      </c>
      <c r="C61" s="144" t="str">
        <f>'REND. CCN'!C38</f>
        <v>Utile d'esercizio del gruppo</v>
      </c>
      <c r="D61" s="259">
        <f>'REND. CCN'!D38</f>
        <v>0</v>
      </c>
      <c r="F61" s="12" t="str">
        <f t="shared" si="2"/>
        <v>Utile d'esercizio del gruppo</v>
      </c>
      <c r="G61" s="156">
        <f t="shared" ref="G61:G71" si="3">D61</f>
        <v>0</v>
      </c>
    </row>
    <row r="62" spans="1:7" ht="14" thickBot="1">
      <c r="A62" s="12" t="str">
        <f>'REND. CCN'!A40</f>
        <v>Variazione Rim MP e Merci</v>
      </c>
      <c r="B62" s="259">
        <f>'REND. CCN'!B40</f>
        <v>0</v>
      </c>
      <c r="C62" s="144" t="str">
        <f>'REND. CCN'!C39</f>
        <v>Utile di terzi</v>
      </c>
      <c r="D62" s="259">
        <f>'REND. CCN'!D39</f>
        <v>0</v>
      </c>
      <c r="F62" s="12" t="str">
        <f t="shared" si="2"/>
        <v>Utile di terzi</v>
      </c>
      <c r="G62" s="156">
        <f t="shared" si="3"/>
        <v>0</v>
      </c>
    </row>
    <row r="63" spans="1:7" ht="14" thickBot="1">
      <c r="A63" s="70"/>
      <c r="B63" s="286">
        <f>'REND. CCN'!B41</f>
        <v>0</v>
      </c>
      <c r="C63" s="144" t="str">
        <f>'REND. CCN'!C40</f>
        <v>Imposte sul Reddito Ordinario</v>
      </c>
      <c r="D63" s="259">
        <f>'REND. CCN'!D40</f>
        <v>0</v>
      </c>
      <c r="F63" s="12" t="str">
        <f t="shared" si="2"/>
        <v>Imposte sul Reddito Ordinario</v>
      </c>
      <c r="G63" s="156">
        <f t="shared" si="3"/>
        <v>0</v>
      </c>
    </row>
    <row r="64" spans="1:7" ht="14" thickBot="1">
      <c r="A64" s="69"/>
      <c r="B64" s="287"/>
      <c r="C64" s="144" t="str">
        <f>'REND. CCN'!C41</f>
        <v>Imposte sul Reddito Ordinario</v>
      </c>
      <c r="D64" s="259">
        <f>'REND. CCN'!D41</f>
        <v>0</v>
      </c>
      <c r="F64" s="12" t="str">
        <f t="shared" si="2"/>
        <v>Imposte sul Reddito Ordinario</v>
      </c>
      <c r="G64" s="156">
        <f t="shared" si="3"/>
        <v>0</v>
      </c>
    </row>
    <row r="65" spans="1:7" ht="14" thickBot="1">
      <c r="A65" s="69"/>
      <c r="B65" s="287"/>
      <c r="C65" s="144" t="str">
        <f>'REND. CCN'!C42</f>
        <v>Svalutazione Avviamento (Gest. Straordinaria)</v>
      </c>
      <c r="D65" s="259">
        <f>'REND. CCN'!D42</f>
        <v>0</v>
      </c>
      <c r="F65" s="12" t="str">
        <f t="shared" si="2"/>
        <v>Svalutazione Avviamento (Gest. Straordinaria)</v>
      </c>
      <c r="G65" s="156">
        <f t="shared" si="3"/>
        <v>0</v>
      </c>
    </row>
    <row r="66" spans="1:7" ht="14" thickBot="1">
      <c r="A66" s="69"/>
      <c r="B66" s="287"/>
      <c r="C66" s="144" t="str">
        <f>'REND. CCN'!C43</f>
        <v>Svalutazione ordinaria Rimanenze PF e SL</v>
      </c>
      <c r="D66" s="259">
        <f>'REND. CCN'!D43</f>
        <v>0</v>
      </c>
      <c r="F66" s="12" t="str">
        <f t="shared" si="2"/>
        <v>Svalutazione ordinaria Rimanenze PF e SL</v>
      </c>
      <c r="G66" s="156">
        <f t="shared" si="3"/>
        <v>0</v>
      </c>
    </row>
    <row r="67" spans="1:7" ht="14" thickBot="1">
      <c r="A67" s="69"/>
      <c r="B67" s="287"/>
      <c r="C67" s="144" t="str">
        <f>'REND. CCN'!C44</f>
        <v>Accantonamenti a fondi Rischi ed Oneri</v>
      </c>
      <c r="D67" s="259">
        <f>'REND. CCN'!D44</f>
        <v>0</v>
      </c>
      <c r="F67" s="12" t="str">
        <f t="shared" si="2"/>
        <v>Accantonamenti a fondi Rischi ed Oneri</v>
      </c>
      <c r="G67" s="156">
        <f t="shared" si="3"/>
        <v>0</v>
      </c>
    </row>
    <row r="68" spans="1:7" ht="14" thickBot="1">
      <c r="A68" s="145"/>
      <c r="B68" s="146"/>
      <c r="C68" s="144" t="str">
        <f>'REND. CCN'!C45</f>
        <v>Ammortamenti attività materiali</v>
      </c>
      <c r="D68" s="259">
        <f>'REND. CCN'!D45</f>
        <v>0</v>
      </c>
      <c r="F68" s="12" t="str">
        <f t="shared" si="2"/>
        <v>Ammortamenti attività materiali</v>
      </c>
      <c r="G68" s="156">
        <f t="shared" si="3"/>
        <v>0</v>
      </c>
    </row>
    <row r="69" spans="1:7" ht="14" thickBot="1">
      <c r="A69" s="145"/>
      <c r="B69" s="146"/>
      <c r="C69" s="144" t="str">
        <f>'REND. CCN'!C46</f>
        <v>Ammortamenti attività immateriali</v>
      </c>
      <c r="D69" s="259">
        <f>'REND. CCN'!D46</f>
        <v>0</v>
      </c>
      <c r="F69" s="12" t="str">
        <f t="shared" si="2"/>
        <v>Ammortamenti attività immateriali</v>
      </c>
      <c r="G69" s="156">
        <f t="shared" si="3"/>
        <v>0</v>
      </c>
    </row>
    <row r="70" spans="1:7" ht="14" thickBot="1">
      <c r="A70" s="145"/>
      <c r="B70" s="146"/>
      <c r="C70" s="144" t="str">
        <f>'REND. CCN'!C47</f>
        <v>Accantonamento TFR</v>
      </c>
      <c r="D70" s="259">
        <f>'REND. CCN'!D47</f>
        <v>0</v>
      </c>
      <c r="F70" s="12" t="str">
        <f t="shared" si="2"/>
        <v>Accantonamento TFR</v>
      </c>
      <c r="G70" s="156">
        <f t="shared" si="3"/>
        <v>0</v>
      </c>
    </row>
    <row r="71" spans="1:7" ht="14" thickBot="1">
      <c r="A71" s="114"/>
      <c r="B71" s="4"/>
      <c r="C71" s="144" t="str">
        <f>'REND. CCN'!C48</f>
        <v>Variazione Rim MP e Merci</v>
      </c>
      <c r="D71" s="259">
        <f>'Foglio di lavoro'!I72</f>
        <v>0</v>
      </c>
      <c r="F71" s="12" t="str">
        <f t="shared" si="2"/>
        <v>Variazione Rim MP e Merci</v>
      </c>
      <c r="G71" s="156">
        <f t="shared" si="3"/>
        <v>0</v>
      </c>
    </row>
    <row r="72" spans="1:7" ht="14" thickBot="1">
      <c r="A72" s="12"/>
      <c r="B72" s="6"/>
      <c r="C72" s="144">
        <f>'REND. CCN'!C49</f>
        <v>0</v>
      </c>
      <c r="D72" s="286"/>
      <c r="F72" s="12"/>
      <c r="G72" s="111"/>
    </row>
    <row r="73" spans="1:7" ht="14" thickBot="1">
      <c r="A73" s="12"/>
      <c r="B73" s="6"/>
      <c r="C73" s="148"/>
      <c r="D73" s="111"/>
      <c r="F73" s="12"/>
      <c r="G73" s="111"/>
    </row>
    <row r="74" spans="1:7" ht="14" thickBot="1">
      <c r="A74" s="116" t="s">
        <v>34</v>
      </c>
      <c r="B74" s="117">
        <f>SUM(B61:B69)</f>
        <v>0</v>
      </c>
      <c r="C74" s="117" t="s">
        <v>37</v>
      </c>
      <c r="D74" s="118">
        <f>SUM(D61:D72)</f>
        <v>0</v>
      </c>
      <c r="F74" s="47" t="s">
        <v>32</v>
      </c>
      <c r="G74" s="111"/>
    </row>
    <row r="75" spans="1:7" ht="14" thickBot="1">
      <c r="A75" s="12"/>
      <c r="B75" s="6"/>
      <c r="C75" s="6"/>
      <c r="D75" s="111"/>
      <c r="F75" s="12" t="str">
        <f>A61</f>
        <v>Variazione Rim PF e SL</v>
      </c>
      <c r="G75" s="156">
        <f>-B61</f>
        <v>0</v>
      </c>
    </row>
    <row r="76" spans="1:7" ht="14" thickBot="1">
      <c r="A76" s="430" t="s">
        <v>47</v>
      </c>
      <c r="B76" s="431"/>
      <c r="C76" s="431"/>
      <c r="D76" s="149">
        <f>D74-B74</f>
        <v>0</v>
      </c>
      <c r="F76" s="12" t="str">
        <f>A62</f>
        <v>Variazione Rim MP e Merci</v>
      </c>
      <c r="G76" s="156">
        <f>-B62</f>
        <v>0</v>
      </c>
    </row>
    <row r="77" spans="1:7" ht="14" thickBot="1">
      <c r="A77" s="12"/>
      <c r="B77" s="6"/>
      <c r="C77" s="6"/>
      <c r="D77" s="111"/>
      <c r="F77" s="12"/>
      <c r="G77" s="111"/>
    </row>
    <row r="78" spans="1:7" ht="14" thickBot="1">
      <c r="A78" s="151" t="s">
        <v>32</v>
      </c>
      <c r="B78" s="143"/>
      <c r="C78" s="72" t="s">
        <v>33</v>
      </c>
      <c r="D78" s="143"/>
      <c r="E78" s="3"/>
      <c r="F78" s="116" t="s">
        <v>288</v>
      </c>
      <c r="G78" s="310">
        <f>SUM(G59:G76)</f>
        <v>0</v>
      </c>
    </row>
    <row r="79" spans="1:7" ht="14" thickBot="1">
      <c r="A79" s="5" t="s">
        <v>23</v>
      </c>
      <c r="B79" s="305"/>
      <c r="C79" s="349" t="s">
        <v>23</v>
      </c>
      <c r="D79" s="150"/>
      <c r="E79" s="3"/>
      <c r="F79" s="12"/>
      <c r="G79" s="111"/>
    </row>
    <row r="80" spans="1:7" ht="14" thickBot="1">
      <c r="A80" s="112" t="str">
        <f>'REND. CCN'!A140</f>
        <v>Crediti tributari</v>
      </c>
      <c r="B80" s="288">
        <f>'REND. CCN'!B140</f>
        <v>0</v>
      </c>
      <c r="C80" s="12" t="str">
        <f>'REND. CCN'!C140</f>
        <v>Crediti commerciali</v>
      </c>
      <c r="D80" s="288">
        <f>'REND. CCN'!D140</f>
        <v>0</v>
      </c>
      <c r="E80" s="3"/>
      <c r="F80" s="47" t="s">
        <v>298</v>
      </c>
      <c r="G80" s="111"/>
    </row>
    <row r="81" spans="1:7" ht="14" thickBot="1">
      <c r="A81" s="112" t="str">
        <f>'REND. CCN'!A141</f>
        <v>Altre attività commerciali</v>
      </c>
      <c r="B81" s="288">
        <f>'REND. CCN'!B141</f>
        <v>0</v>
      </c>
      <c r="C81" s="12" t="str">
        <f>'REND. CCN'!C141</f>
        <v>Debiti commerciali</v>
      </c>
      <c r="D81" s="288">
        <f>'REND. CCN'!D141</f>
        <v>0</v>
      </c>
      <c r="E81" s="3"/>
      <c r="F81" s="12"/>
      <c r="G81" s="111"/>
    </row>
    <row r="82" spans="1:7" ht="14" thickBot="1">
      <c r="A82" s="112"/>
      <c r="B82" s="288"/>
      <c r="C82" s="12" t="str">
        <f>'REND. CCN'!C142</f>
        <v>Altre passività commericiali (servizi)</v>
      </c>
      <c r="D82" s="288">
        <f>'REND. CCN'!D142</f>
        <v>0</v>
      </c>
      <c r="E82" s="3"/>
      <c r="F82" s="12" t="str">
        <f>C80</f>
        <v>Crediti commerciali</v>
      </c>
      <c r="G82" s="156">
        <f>D80</f>
        <v>0</v>
      </c>
    </row>
    <row r="83" spans="1:7" ht="14" thickBot="1">
      <c r="A83" s="112" t="str">
        <f>'REND. CCN'!A143</f>
        <v>Rimanenze PF e Semilav.</v>
      </c>
      <c r="B83" s="288">
        <f>'REND. CCN'!B143</f>
        <v>0</v>
      </c>
      <c r="C83" s="14" t="s">
        <v>230</v>
      </c>
      <c r="D83" s="347">
        <f>'Foglio di lavoro'!N10</f>
        <v>0</v>
      </c>
      <c r="E83" s="3"/>
      <c r="F83" s="12" t="str">
        <f t="shared" ref="F83:F85" si="4">C81</f>
        <v>Debiti commerciali</v>
      </c>
      <c r="G83" s="156">
        <f t="shared" ref="G83:G85" si="5">D81</f>
        <v>0</v>
      </c>
    </row>
    <row r="84" spans="1:7" ht="14" thickBot="1">
      <c r="A84" s="112" t="str">
        <f>'REND. CCN'!A144</f>
        <v>Debiti tributari</v>
      </c>
      <c r="B84" s="288">
        <f>'REND. CCN'!B144</f>
        <v>0</v>
      </c>
      <c r="E84" s="3"/>
      <c r="F84" s="12" t="str">
        <f t="shared" si="4"/>
        <v>Altre passività commericiali (servizi)</v>
      </c>
      <c r="G84" s="156">
        <f t="shared" si="5"/>
        <v>0</v>
      </c>
    </row>
    <row r="85" spans="1:7" ht="14" thickBot="1">
      <c r="A85" s="348" t="str">
        <f>'REND. CCN'!A145</f>
        <v>Fondi Rischi ed Oneri</v>
      </c>
      <c r="B85" s="357">
        <f>'REND. CCN'!B145</f>
        <v>0</v>
      </c>
      <c r="E85" s="3"/>
      <c r="F85" s="12" t="str">
        <f t="shared" si="4"/>
        <v>Rimanenze MP e Merci</v>
      </c>
      <c r="G85" s="156">
        <f t="shared" si="5"/>
        <v>0</v>
      </c>
    </row>
    <row r="86" spans="1:7" ht="14" thickBot="1">
      <c r="A86" s="348" t="s">
        <v>277</v>
      </c>
      <c r="B86" s="357">
        <f>'Foglio di lavoro'!Q47</f>
        <v>0</v>
      </c>
      <c r="E86" s="191"/>
      <c r="F86" s="12"/>
      <c r="G86" s="111"/>
    </row>
    <row r="87" spans="1:7" ht="14" thickBot="1">
      <c r="A87" s="12"/>
      <c r="B87" s="6"/>
      <c r="C87" s="4"/>
      <c r="D87" s="152"/>
      <c r="E87" s="3"/>
      <c r="F87" s="12" t="str">
        <f>A80</f>
        <v>Crediti tributari</v>
      </c>
      <c r="G87" s="156">
        <f>-B80</f>
        <v>0</v>
      </c>
    </row>
    <row r="88" spans="1:7" ht="14" thickBot="1">
      <c r="A88" s="153" t="s">
        <v>34</v>
      </c>
      <c r="B88" s="154">
        <f>SUM(B80:B86)</f>
        <v>0</v>
      </c>
      <c r="C88" s="155" t="s">
        <v>37</v>
      </c>
      <c r="D88" s="118">
        <f>SUM(D80:D86)+D76</f>
        <v>0</v>
      </c>
      <c r="F88" s="12" t="str">
        <f t="shared" ref="F88" si="6">A81</f>
        <v>Altre attività commerciali</v>
      </c>
      <c r="G88" s="156">
        <f>-B81</f>
        <v>0</v>
      </c>
    </row>
    <row r="89" spans="1:7">
      <c r="A89" s="12"/>
      <c r="B89" s="6"/>
      <c r="C89" s="6"/>
      <c r="D89" s="111"/>
      <c r="F89" s="12" t="str">
        <f>A83</f>
        <v>Rimanenze PF e Semilav.</v>
      </c>
      <c r="G89" s="156">
        <f>-B83</f>
        <v>0</v>
      </c>
    </row>
    <row r="90" spans="1:7" ht="14" thickBot="1">
      <c r="A90" s="12"/>
      <c r="B90" s="6"/>
      <c r="C90" s="6"/>
      <c r="D90" s="156"/>
      <c r="F90" s="12" t="str">
        <f t="shared" ref="F90:F92" si="7">A84</f>
        <v>Debiti tributari</v>
      </c>
      <c r="G90" s="156">
        <f t="shared" ref="G90:G92" si="8">-B84</f>
        <v>0</v>
      </c>
    </row>
    <row r="91" spans="1:7" ht="14" thickBot="1">
      <c r="A91" s="418" t="s">
        <v>40</v>
      </c>
      <c r="B91" s="419"/>
      <c r="C91" s="419"/>
      <c r="D91" s="157">
        <f>(D88+D90)-B88</f>
        <v>0</v>
      </c>
      <c r="F91" s="12" t="str">
        <f t="shared" si="7"/>
        <v>Fondi Rischi ed Oneri</v>
      </c>
      <c r="G91" s="156">
        <f t="shared" si="8"/>
        <v>0</v>
      </c>
    </row>
    <row r="92" spans="1:7">
      <c r="A92" s="12"/>
      <c r="B92" s="6"/>
      <c r="C92" s="6"/>
      <c r="D92" s="111"/>
      <c r="F92" s="12" t="str">
        <f t="shared" si="7"/>
        <v>Fondi Relativi al Personale</v>
      </c>
      <c r="G92" s="156">
        <f t="shared" si="8"/>
        <v>0</v>
      </c>
    </row>
    <row r="93" spans="1:7">
      <c r="A93" s="140" t="s">
        <v>39</v>
      </c>
      <c r="B93" s="165">
        <f>D25</f>
        <v>0</v>
      </c>
      <c r="F93" s="333"/>
      <c r="G93" s="156"/>
    </row>
    <row r="94" spans="1:7" ht="14" thickBot="1">
      <c r="A94" s="12"/>
      <c r="B94" s="6"/>
      <c r="C94" s="6"/>
      <c r="D94" s="111"/>
      <c r="F94" s="333"/>
      <c r="G94" s="156"/>
    </row>
    <row r="95" spans="1:7" ht="14" thickBot="1">
      <c r="A95" s="418" t="s">
        <v>38</v>
      </c>
      <c r="B95" s="419"/>
      <c r="C95" s="419"/>
      <c r="D95" s="125">
        <f>D91-B93</f>
        <v>0</v>
      </c>
      <c r="F95" s="332" t="s">
        <v>45</v>
      </c>
      <c r="G95" s="310">
        <f>SUM(G78:G93)</f>
        <v>0</v>
      </c>
    </row>
    <row r="96" spans="1:7" ht="14" thickBot="1">
      <c r="A96" s="12"/>
      <c r="B96" s="6"/>
      <c r="C96" s="6"/>
      <c r="D96" s="111"/>
      <c r="F96" s="12"/>
      <c r="G96" s="111"/>
    </row>
    <row r="97" spans="1:7" ht="14" thickBot="1">
      <c r="A97" s="9" t="s">
        <v>100</v>
      </c>
      <c r="B97" s="278">
        <f>D18</f>
        <v>0</v>
      </c>
      <c r="C97" s="122" t="s">
        <v>101</v>
      </c>
      <c r="D97" s="289">
        <f>B18</f>
        <v>0</v>
      </c>
      <c r="F97" s="12" t="str">
        <f>A93</f>
        <v>Gestione straordinaria</v>
      </c>
      <c r="G97" s="156">
        <f>-B93</f>
        <v>0</v>
      </c>
    </row>
    <row r="98" spans="1:7" ht="14" thickBot="1">
      <c r="C98" s="123" t="s">
        <v>83</v>
      </c>
      <c r="D98" s="278">
        <f>B19</f>
        <v>0</v>
      </c>
      <c r="F98" s="12"/>
      <c r="G98" s="111"/>
    </row>
    <row r="99" spans="1:7" ht="14" thickBot="1">
      <c r="A99" s="12"/>
      <c r="B99" s="6"/>
      <c r="C99" s="6"/>
      <c r="D99" s="111"/>
      <c r="F99" s="332" t="s">
        <v>299</v>
      </c>
      <c r="G99" s="310">
        <f>G95+G97</f>
        <v>0</v>
      </c>
    </row>
    <row r="100" spans="1:7" ht="14" thickBot="1">
      <c r="A100" s="418" t="s">
        <v>36</v>
      </c>
      <c r="B100" s="419"/>
      <c r="C100" s="420"/>
      <c r="D100" s="159">
        <f>D95+D97-B97+D98</f>
        <v>0</v>
      </c>
      <c r="F100" s="12"/>
      <c r="G100" s="111"/>
    </row>
    <row r="101" spans="1:7">
      <c r="F101" s="12" t="str">
        <f>C97</f>
        <v>Oneri finanziari</v>
      </c>
      <c r="G101" s="156">
        <f>D97</f>
        <v>0</v>
      </c>
    </row>
    <row r="102" spans="1:7" ht="14" thickBot="1">
      <c r="F102" s="12" t="str">
        <f>C98</f>
        <v>Imposte su Reddito Ordinario</v>
      </c>
      <c r="G102" s="156">
        <f>D98</f>
        <v>0</v>
      </c>
    </row>
    <row r="103" spans="1:7" ht="14" thickBot="1">
      <c r="A103" s="441" t="s">
        <v>11</v>
      </c>
      <c r="B103" s="442"/>
      <c r="C103" s="20"/>
      <c r="D103" s="181"/>
      <c r="F103" s="12" t="str">
        <f>A97</f>
        <v>Proventi finanziari</v>
      </c>
      <c r="G103" s="156">
        <f>-B97</f>
        <v>0</v>
      </c>
    </row>
    <row r="104" spans="1:7" ht="14" thickBot="1">
      <c r="A104" s="144" t="s">
        <v>185</v>
      </c>
      <c r="B104" s="266">
        <f>'Foglio di lavoro'!Q23</f>
        <v>0</v>
      </c>
      <c r="C104" s="389" t="s">
        <v>264</v>
      </c>
      <c r="F104" s="12"/>
      <c r="G104" s="111"/>
    </row>
    <row r="105" spans="1:7" ht="14" thickBot="1">
      <c r="A105" s="144" t="s">
        <v>186</v>
      </c>
      <c r="B105" s="266">
        <f>'Foglio di lavoro'!Q25</f>
        <v>0</v>
      </c>
      <c r="C105" s="448"/>
      <c r="F105" s="332" t="s">
        <v>300</v>
      </c>
      <c r="G105" s="310">
        <f>SUM(G99:G103)</f>
        <v>0</v>
      </c>
    </row>
    <row r="106" spans="1:7" ht="14" thickBot="1">
      <c r="A106" s="144" t="s">
        <v>187</v>
      </c>
      <c r="B106" s="266">
        <f>'Foglio di lavoro'!Q26</f>
        <v>0</v>
      </c>
      <c r="C106" s="448"/>
    </row>
    <row r="107" spans="1:7" ht="14" thickBot="1">
      <c r="A107" s="144" t="s">
        <v>178</v>
      </c>
      <c r="B107" s="266">
        <f>'Foglio di lavoro'!Q28</f>
        <v>0</v>
      </c>
      <c r="C107" s="390"/>
    </row>
    <row r="108" spans="1:7" ht="14" thickBot="1">
      <c r="A108" s="144"/>
      <c r="B108" s="266"/>
      <c r="C108" s="222"/>
    </row>
    <row r="109" spans="1:7" ht="14" thickBot="1">
      <c r="A109" s="144" t="s">
        <v>190</v>
      </c>
      <c r="B109" s="266">
        <f>'Foglio di lavoro'!Q31</f>
        <v>0</v>
      </c>
      <c r="C109" s="389" t="s">
        <v>265</v>
      </c>
    </row>
    <row r="110" spans="1:7" ht="14" thickBot="1">
      <c r="A110" s="144" t="s">
        <v>191</v>
      </c>
      <c r="B110" s="266">
        <f>'Foglio di lavoro'!Q32</f>
        <v>0</v>
      </c>
      <c r="C110" s="448"/>
    </row>
    <row r="111" spans="1:7" ht="14" thickBot="1">
      <c r="A111" s="122" t="s">
        <v>192</v>
      </c>
      <c r="B111" s="266">
        <f>'Foglio di lavoro'!Q33</f>
        <v>0</v>
      </c>
      <c r="C111" s="390"/>
    </row>
    <row r="112" spans="1:7" ht="14" thickBot="1">
      <c r="A112" s="116" t="s">
        <v>194</v>
      </c>
      <c r="B112" s="350">
        <f>'Foglio di lavoro'!Q35</f>
        <v>0</v>
      </c>
      <c r="C112" s="15" t="s">
        <v>19</v>
      </c>
    </row>
    <row r="113" spans="1:4">
      <c r="A113" s="160"/>
      <c r="B113" s="268"/>
      <c r="C113" s="443"/>
    </row>
    <row r="114" spans="1:4" ht="14" thickBot="1">
      <c r="A114" s="161"/>
      <c r="B114" s="270"/>
      <c r="C114" s="443"/>
      <c r="D114" s="181"/>
    </row>
    <row r="115" spans="1:4">
      <c r="A115" s="164" t="s">
        <v>60</v>
      </c>
      <c r="B115" s="113">
        <f>SUM(B104:B114)</f>
        <v>0</v>
      </c>
      <c r="C115" s="182"/>
      <c r="D115" s="181"/>
    </row>
    <row r="116" spans="1:4">
      <c r="A116" s="164"/>
      <c r="B116" s="113"/>
      <c r="C116" s="182"/>
      <c r="D116" s="181"/>
    </row>
    <row r="117" spans="1:4" ht="14" thickBot="1">
      <c r="A117" s="444" t="s">
        <v>12</v>
      </c>
      <c r="B117" s="445"/>
      <c r="C117" s="20"/>
      <c r="D117" s="181"/>
    </row>
    <row r="118" spans="1:4">
      <c r="A118" s="1" t="s">
        <v>188</v>
      </c>
      <c r="B118" s="290">
        <f>'Foglio di lavoro'!R27</f>
        <v>0</v>
      </c>
      <c r="C118" s="449" t="s">
        <v>20</v>
      </c>
      <c r="D118" s="181"/>
    </row>
    <row r="119" spans="1:4">
      <c r="A119" t="s">
        <v>246</v>
      </c>
      <c r="B119" s="290">
        <f>'Foglio di lavoro'!R29</f>
        <v>0</v>
      </c>
      <c r="C119" s="450"/>
      <c r="D119" s="181"/>
    </row>
    <row r="120" spans="1:4">
      <c r="A120" s="1" t="s">
        <v>195</v>
      </c>
      <c r="B120" s="290">
        <f>'Foglio di lavoro'!R36</f>
        <v>0</v>
      </c>
      <c r="C120" s="450" t="s">
        <v>305</v>
      </c>
      <c r="D120" s="181"/>
    </row>
    <row r="121" spans="1:4">
      <c r="A121" t="s">
        <v>196</v>
      </c>
      <c r="B121" s="290">
        <f>'Foglio di lavoro'!R37</f>
        <v>0</v>
      </c>
      <c r="C121" s="450"/>
      <c r="D121" s="181"/>
    </row>
    <row r="122" spans="1:4" ht="14" thickBot="1">
      <c r="A122" s="1" t="s">
        <v>306</v>
      </c>
      <c r="B122" s="290">
        <f>'Foglio di lavoro'!R38</f>
        <v>0</v>
      </c>
      <c r="C122" s="451"/>
      <c r="D122" s="181"/>
    </row>
    <row r="123" spans="1:4">
      <c r="B123" s="272"/>
      <c r="C123" s="239"/>
      <c r="D123" s="181"/>
    </row>
    <row r="124" spans="1:4">
      <c r="A124" s="6"/>
      <c r="B124" s="272"/>
      <c r="C124" s="188"/>
      <c r="D124" s="181"/>
    </row>
    <row r="125" spans="1:4">
      <c r="B125" s="272"/>
      <c r="C125" s="189"/>
      <c r="D125" s="181"/>
    </row>
    <row r="126" spans="1:4">
      <c r="A126" s="164" t="s">
        <v>61</v>
      </c>
      <c r="B126" s="165">
        <f>SUM(B118:B125)</f>
        <v>0</v>
      </c>
      <c r="C126" s="20"/>
      <c r="D126" s="181"/>
    </row>
    <row r="127" spans="1:4">
      <c r="A127" s="164"/>
      <c r="B127" s="158"/>
      <c r="C127" s="20"/>
      <c r="D127" s="181"/>
    </row>
    <row r="128" spans="1:4">
      <c r="A128" s="183" t="s">
        <v>13</v>
      </c>
      <c r="B128" s="184">
        <f>SUM(B118:B125)-SUM(B104:B114)</f>
        <v>0</v>
      </c>
      <c r="C128" s="20"/>
      <c r="D128" s="181"/>
    </row>
    <row r="129" spans="1:4">
      <c r="A129" s="126"/>
      <c r="B129" s="158"/>
      <c r="C129" s="20"/>
      <c r="D129" s="181"/>
    </row>
    <row r="130" spans="1:4">
      <c r="A130" s="126"/>
      <c r="B130" s="158"/>
      <c r="C130" s="20"/>
      <c r="D130" s="181"/>
    </row>
    <row r="131" spans="1:4" ht="14" thickBot="1">
      <c r="A131" s="446" t="s">
        <v>14</v>
      </c>
      <c r="B131" s="447"/>
    </row>
    <row r="132" spans="1:4">
      <c r="A132" s="122" t="s">
        <v>282</v>
      </c>
      <c r="B132" s="266">
        <f>'Foglio di lavoro'!R44</f>
        <v>0</v>
      </c>
      <c r="C132" s="452" t="s">
        <v>62</v>
      </c>
    </row>
    <row r="133" spans="1:4">
      <c r="A133" s="47"/>
      <c r="B133" s="268"/>
      <c r="C133" s="453"/>
    </row>
    <row r="134" spans="1:4" ht="14" thickBot="1">
      <c r="A134" s="14"/>
      <c r="B134" s="291"/>
      <c r="C134" s="454"/>
    </row>
    <row r="135" spans="1:4">
      <c r="A135" s="212"/>
      <c r="B135" s="268"/>
      <c r="C135" s="455"/>
    </row>
    <row r="136" spans="1:4">
      <c r="A136" s="185"/>
      <c r="B136" s="273"/>
      <c r="C136" s="456"/>
    </row>
    <row r="137" spans="1:4">
      <c r="A137" s="164" t="s">
        <v>63</v>
      </c>
      <c r="B137" s="156">
        <f>SUM(B132:B136)</f>
        <v>0</v>
      </c>
    </row>
    <row r="138" spans="1:4">
      <c r="A138" s="164"/>
      <c r="B138" s="156"/>
    </row>
    <row r="139" spans="1:4" ht="14" thickBot="1">
      <c r="A139" s="439" t="s">
        <v>15</v>
      </c>
      <c r="B139" s="440"/>
      <c r="C139" s="20"/>
      <c r="D139" s="181"/>
    </row>
    <row r="140" spans="1:4" ht="14" thickBot="1">
      <c r="A140" t="s">
        <v>236</v>
      </c>
      <c r="B140" s="266">
        <f>'Foglio di lavoro'!Q42</f>
        <v>0</v>
      </c>
      <c r="C140" s="449" t="s">
        <v>64</v>
      </c>
      <c r="D140" s="181"/>
    </row>
    <row r="141" spans="1:4" ht="14" thickBot="1">
      <c r="A141" t="s">
        <v>207</v>
      </c>
      <c r="B141" s="266">
        <f>'Foglio di lavoro'!Q43</f>
        <v>0</v>
      </c>
      <c r="C141" s="450"/>
      <c r="D141" s="181"/>
    </row>
    <row r="142" spans="1:4" ht="14" thickBot="1">
      <c r="A142" s="144"/>
      <c r="B142" s="266"/>
      <c r="C142" s="451"/>
      <c r="D142" s="181"/>
    </row>
    <row r="143" spans="1:4" ht="14" thickBot="1">
      <c r="A143" s="144"/>
      <c r="B143" s="266"/>
      <c r="C143" s="240"/>
      <c r="D143" s="181"/>
    </row>
    <row r="144" spans="1:4" ht="14" thickBot="1">
      <c r="A144" s="144" t="str">
        <f>'Foglio di lavoro'!A54</f>
        <v>Risultato di periodo e DIVIDENDI di gruppo</v>
      </c>
      <c r="B144" s="266">
        <f>'Foglio di lavoro'!Q54</f>
        <v>0</v>
      </c>
      <c r="C144" s="437" t="s">
        <v>0</v>
      </c>
      <c r="D144" s="181"/>
    </row>
    <row r="145" spans="1:5" ht="14" customHeight="1" thickBot="1">
      <c r="A145" s="122" t="s">
        <v>283</v>
      </c>
      <c r="B145" s="266">
        <f>'Foglio di lavoro'!Q58</f>
        <v>0</v>
      </c>
      <c r="C145" s="438"/>
      <c r="D145" s="181"/>
    </row>
    <row r="146" spans="1:5" ht="12" customHeight="1">
      <c r="A146" s="144"/>
      <c r="B146" s="272"/>
      <c r="C146" s="220"/>
      <c r="D146" s="181"/>
    </row>
    <row r="147" spans="1:5" ht="14" thickBot="1">
      <c r="A147" s="14"/>
      <c r="B147" s="291"/>
      <c r="C147" s="221"/>
      <c r="D147" s="181"/>
    </row>
    <row r="148" spans="1:5">
      <c r="A148" s="67" t="s">
        <v>1</v>
      </c>
      <c r="B148" s="113">
        <f>SUM(B140:B147)</f>
        <v>0</v>
      </c>
      <c r="C148" s="20"/>
      <c r="D148" s="181"/>
    </row>
    <row r="149" spans="1:5">
      <c r="A149" s="67"/>
      <c r="B149" s="113"/>
      <c r="C149" s="20"/>
      <c r="D149" s="181"/>
    </row>
    <row r="150" spans="1:5">
      <c r="A150" s="183" t="s">
        <v>16</v>
      </c>
      <c r="B150" s="184">
        <f>SUM(B132:B136)-SUM(B140:B147)</f>
        <v>0</v>
      </c>
      <c r="C150" s="20"/>
      <c r="D150" s="181"/>
    </row>
    <row r="152" spans="1:5" ht="14" thickBot="1"/>
    <row r="153" spans="1:5" ht="14" thickBot="1">
      <c r="A153" s="418" t="s">
        <v>40</v>
      </c>
      <c r="B153" s="419"/>
      <c r="C153" s="419"/>
      <c r="D153" s="157">
        <f>D91</f>
        <v>0</v>
      </c>
    </row>
    <row r="154" spans="1:5" ht="14" thickBot="1"/>
    <row r="155" spans="1:5" ht="14" thickBot="1">
      <c r="A155" s="418" t="s">
        <v>280</v>
      </c>
      <c r="B155" s="419"/>
      <c r="C155" s="420"/>
      <c r="D155" s="149">
        <f>B128</f>
        <v>0</v>
      </c>
    </row>
    <row r="156" spans="1:5" ht="14" thickBot="1">
      <c r="A156" s="306"/>
      <c r="B156" s="306"/>
      <c r="C156" s="306"/>
      <c r="D156" s="307"/>
    </row>
    <row r="157" spans="1:5" ht="14" thickBot="1">
      <c r="A157" s="418" t="s">
        <v>281</v>
      </c>
      <c r="B157" s="419"/>
      <c r="C157" s="420"/>
      <c r="D157" s="149">
        <f>B150</f>
        <v>0</v>
      </c>
    </row>
    <row r="158" spans="1:5" ht="14" thickBot="1"/>
    <row r="159" spans="1:5" ht="14" thickBot="1">
      <c r="A159" s="418" t="s">
        <v>49</v>
      </c>
      <c r="B159" s="419"/>
      <c r="C159" s="420"/>
      <c r="D159" s="157">
        <f>(D155+D153+D157)</f>
        <v>0</v>
      </c>
      <c r="E159" s="292" t="s">
        <v>48</v>
      </c>
    </row>
  </sheetData>
  <mergeCells count="28">
    <mergeCell ref="C104:C107"/>
    <mergeCell ref="C109:C111"/>
    <mergeCell ref="C140:C142"/>
    <mergeCell ref="C132:C134"/>
    <mergeCell ref="C135:C136"/>
    <mergeCell ref="C118:C119"/>
    <mergeCell ref="C120:C122"/>
    <mergeCell ref="A159:C159"/>
    <mergeCell ref="A29:C29"/>
    <mergeCell ref="A57:D59"/>
    <mergeCell ref="A76:C76"/>
    <mergeCell ref="A91:C91"/>
    <mergeCell ref="A95:C95"/>
    <mergeCell ref="A100:C100"/>
    <mergeCell ref="A153:C153"/>
    <mergeCell ref="A155:C155"/>
    <mergeCell ref="A157:C157"/>
    <mergeCell ref="C144:C145"/>
    <mergeCell ref="A139:B139"/>
    <mergeCell ref="A103:B103"/>
    <mergeCell ref="C113:C114"/>
    <mergeCell ref="A117:B117"/>
    <mergeCell ref="A131:B131"/>
    <mergeCell ref="A1:D3"/>
    <mergeCell ref="A16:C16"/>
    <mergeCell ref="C22:D22"/>
    <mergeCell ref="A23:C23"/>
    <mergeCell ref="C28:D28"/>
  </mergeCells>
  <phoneticPr fontId="8" type="noConversion"/>
  <pageMargins left="0.75" right="0.75" top="1" bottom="1" header="0.5" footer="0.5"/>
  <pageSetup paperSize="9" orientation="portrait" horizontalDpi="4294967292" verticalDpi="429496729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32"/>
  <sheetViews>
    <sheetView workbookViewId="0">
      <selection activeCell="C30" sqref="C30"/>
    </sheetView>
  </sheetViews>
  <sheetFormatPr baseColWidth="10" defaultRowHeight="13"/>
  <cols>
    <col min="1" max="1" width="46.1640625" bestFit="1" customWidth="1"/>
  </cols>
  <sheetData>
    <row r="1" spans="1:4">
      <c r="B1">
        <v>2016</v>
      </c>
      <c r="C1">
        <v>2017</v>
      </c>
    </row>
    <row r="2" spans="1:4">
      <c r="A2" t="s">
        <v>146</v>
      </c>
      <c r="B2" s="19">
        <v>1004021</v>
      </c>
      <c r="C2" s="19">
        <v>993287</v>
      </c>
      <c r="D2" s="215">
        <v>0.96753544815283909</v>
      </c>
    </row>
    <row r="3" spans="1:4">
      <c r="A3" t="s">
        <v>112</v>
      </c>
      <c r="B3" s="19">
        <v>11026</v>
      </c>
      <c r="C3" s="19">
        <v>19451</v>
      </c>
      <c r="D3" s="215">
        <v>1.9536786027446518E-2</v>
      </c>
    </row>
    <row r="4" spans="1:4">
      <c r="A4" t="s">
        <v>147</v>
      </c>
      <c r="B4" s="19">
        <v>-31146</v>
      </c>
      <c r="C4" s="19">
        <v>12871</v>
      </c>
      <c r="D4" s="215">
        <v>1.2927765819714367E-2</v>
      </c>
    </row>
    <row r="5" spans="1:4">
      <c r="A5" t="s">
        <v>113</v>
      </c>
      <c r="B5" s="19">
        <v>983901</v>
      </c>
      <c r="C5" s="19">
        <v>995609</v>
      </c>
      <c r="D5" s="215">
        <v>1</v>
      </c>
    </row>
    <row r="6" spans="1:4">
      <c r="A6" t="s">
        <v>163</v>
      </c>
      <c r="B6" s="19">
        <v>238625</v>
      </c>
      <c r="C6" s="19">
        <v>275290</v>
      </c>
      <c r="D6" s="215">
        <v>0.25641592231488464</v>
      </c>
    </row>
    <row r="7" spans="1:4">
      <c r="A7" t="s">
        <v>164</v>
      </c>
      <c r="B7" s="19">
        <v>228894</v>
      </c>
      <c r="C7" s="19">
        <v>237871</v>
      </c>
      <c r="D7" s="215">
        <v>0.23892009815098095</v>
      </c>
    </row>
    <row r="8" spans="1:4">
      <c r="A8" t="s">
        <v>165</v>
      </c>
      <c r="B8" s="19">
        <v>117370</v>
      </c>
      <c r="C8" s="19">
        <v>118229</v>
      </c>
      <c r="D8" s="215">
        <v>0.1187504331519703</v>
      </c>
    </row>
    <row r="9" spans="1:4">
      <c r="A9" t="s">
        <v>166</v>
      </c>
      <c r="B9" s="19">
        <v>32698</v>
      </c>
      <c r="C9" s="19">
        <v>32188</v>
      </c>
      <c r="D9" s="215">
        <v>3.2329960858128039E-2</v>
      </c>
    </row>
    <row r="10" spans="1:4">
      <c r="A10" t="s">
        <v>148</v>
      </c>
      <c r="B10" s="19">
        <v>617587</v>
      </c>
      <c r="C10" s="19">
        <v>643578</v>
      </c>
      <c r="D10" s="215">
        <v>0.64641641447596399</v>
      </c>
    </row>
    <row r="11" spans="1:4">
      <c r="A11" t="s">
        <v>149</v>
      </c>
      <c r="B11" s="19">
        <v>366314</v>
      </c>
      <c r="C11" s="19">
        <v>352031</v>
      </c>
      <c r="D11" s="215">
        <v>0.35358358552403601</v>
      </c>
    </row>
    <row r="12" spans="1:4">
      <c r="A12" t="s">
        <v>150</v>
      </c>
      <c r="B12" s="19">
        <v>186208</v>
      </c>
      <c r="C12" s="19">
        <v>191540</v>
      </c>
      <c r="D12" s="215">
        <v>0.19238476148769246</v>
      </c>
    </row>
    <row r="13" spans="1:4">
      <c r="A13" t="s">
        <v>78</v>
      </c>
      <c r="B13" s="19">
        <v>180106</v>
      </c>
      <c r="C13" s="19">
        <v>160491</v>
      </c>
      <c r="D13" s="215">
        <v>0.16119882403634359</v>
      </c>
    </row>
    <row r="14" spans="1:4">
      <c r="A14" t="s">
        <v>167</v>
      </c>
      <c r="B14" s="19">
        <v>9209</v>
      </c>
      <c r="C14" s="19">
        <v>8814</v>
      </c>
      <c r="D14" s="215">
        <v>8.8528729651901495E-3</v>
      </c>
    </row>
    <row r="15" spans="1:4">
      <c r="A15" t="s">
        <v>168</v>
      </c>
      <c r="B15" s="19">
        <v>36956</v>
      </c>
      <c r="C15" s="19">
        <v>35405</v>
      </c>
      <c r="D15" s="215">
        <v>3.5561149005282192E-2</v>
      </c>
    </row>
    <row r="16" spans="1:4">
      <c r="A16" t="s">
        <v>99</v>
      </c>
      <c r="B16" s="19">
        <v>1951</v>
      </c>
      <c r="C16" s="19">
        <v>2060</v>
      </c>
      <c r="D16" s="215">
        <v>2.0690853537884851E-3</v>
      </c>
    </row>
    <row r="17" spans="1:4">
      <c r="A17" t="s">
        <v>151</v>
      </c>
      <c r="B17" s="19">
        <v>131990</v>
      </c>
      <c r="C17" s="19">
        <v>114212</v>
      </c>
      <c r="D17" s="215">
        <v>0.11471571671208275</v>
      </c>
    </row>
    <row r="18" spans="1:4">
      <c r="A18" t="s">
        <v>101</v>
      </c>
      <c r="B18" s="19">
        <v>-33579</v>
      </c>
      <c r="C18" s="19">
        <v>-26541</v>
      </c>
      <c r="D18" s="215">
        <v>-2.6658055521796207E-2</v>
      </c>
    </row>
    <row r="19" spans="1:4">
      <c r="A19" t="s">
        <v>100</v>
      </c>
      <c r="B19" s="19">
        <v>20184</v>
      </c>
      <c r="C19" s="19">
        <v>17341</v>
      </c>
      <c r="D19" s="215">
        <v>1.7417480155362194E-2</v>
      </c>
    </row>
    <row r="20" spans="1:4">
      <c r="A20" t="s">
        <v>152</v>
      </c>
      <c r="B20" s="19">
        <v>0</v>
      </c>
      <c r="C20" s="19">
        <v>-664</v>
      </c>
      <c r="D20" s="215">
        <v>-6.6692848296871559E-4</v>
      </c>
    </row>
    <row r="21" spans="1:4">
      <c r="A21" t="s">
        <v>153</v>
      </c>
      <c r="B21" s="19">
        <v>-13395</v>
      </c>
      <c r="C21" s="19">
        <v>-9864</v>
      </c>
      <c r="D21" s="215">
        <v>-9.9075038494027268E-3</v>
      </c>
    </row>
    <row r="22" spans="1:4">
      <c r="A22" t="s">
        <v>154</v>
      </c>
      <c r="B22" s="19">
        <v>118595</v>
      </c>
      <c r="C22" s="19">
        <v>104348</v>
      </c>
      <c r="D22" s="215">
        <v>0.10480821286268002</v>
      </c>
    </row>
    <row r="23" spans="1:4">
      <c r="A23" t="s">
        <v>155</v>
      </c>
      <c r="B23" s="19">
        <v>25000</v>
      </c>
      <c r="C23" s="19">
        <v>0</v>
      </c>
      <c r="D23" s="215">
        <v>0</v>
      </c>
    </row>
    <row r="24" spans="1:4">
      <c r="A24" t="s">
        <v>147</v>
      </c>
      <c r="B24" s="19">
        <v>-24200</v>
      </c>
      <c r="C24" s="19">
        <v>0</v>
      </c>
      <c r="D24" s="215">
        <v>0</v>
      </c>
    </row>
    <row r="25" spans="1:4">
      <c r="A25" t="s">
        <v>97</v>
      </c>
      <c r="B25" s="19">
        <v>-4431</v>
      </c>
      <c r="C25" s="19">
        <v>-2453</v>
      </c>
      <c r="D25" s="215">
        <v>-2.4638186275937643E-3</v>
      </c>
    </row>
    <row r="26" spans="1:4">
      <c r="A26" t="s">
        <v>156</v>
      </c>
      <c r="B26" s="19">
        <v>-3631</v>
      </c>
      <c r="C26" s="19">
        <v>-2453</v>
      </c>
      <c r="D26" s="215">
        <v>-2.4638186275937643E-3</v>
      </c>
    </row>
    <row r="27" spans="1:4">
      <c r="A27" t="s">
        <v>157</v>
      </c>
      <c r="B27" s="19">
        <v>114964</v>
      </c>
      <c r="C27" s="19">
        <v>101895</v>
      </c>
      <c r="D27" s="215">
        <v>0.10234439423508626</v>
      </c>
    </row>
    <row r="28" spans="1:4">
      <c r="A28" t="s">
        <v>158</v>
      </c>
      <c r="B28" s="19">
        <v>-29198</v>
      </c>
      <c r="C28" s="19">
        <v>-32535</v>
      </c>
      <c r="D28" s="215">
        <v>-3.2678491255101152E-2</v>
      </c>
    </row>
    <row r="29" spans="1:4">
      <c r="A29" t="s">
        <v>159</v>
      </c>
      <c r="B29" s="19">
        <v>85766</v>
      </c>
      <c r="C29" s="19">
        <v>79360</v>
      </c>
      <c r="D29" s="215">
        <v>6.9665902979985109E-2</v>
      </c>
    </row>
    <row r="30" spans="1:4">
      <c r="A30" t="s">
        <v>160</v>
      </c>
      <c r="B30" s="19"/>
      <c r="C30" s="19"/>
      <c r="D30" s="215"/>
    </row>
    <row r="31" spans="1:4">
      <c r="A31" t="s">
        <v>161</v>
      </c>
      <c r="B31" s="19">
        <v>86292</v>
      </c>
      <c r="C31" s="19">
        <v>81007</v>
      </c>
      <c r="D31" s="215">
        <v>7.1320166852649983E-2</v>
      </c>
    </row>
    <row r="32" spans="1:4">
      <c r="A32" t="s">
        <v>162</v>
      </c>
      <c r="B32" s="19">
        <v>524</v>
      </c>
      <c r="C32" s="19">
        <v>1645</v>
      </c>
      <c r="D32" s="215">
        <v>1.652255051933038E-3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67"/>
  <sheetViews>
    <sheetView workbookViewId="0">
      <selection activeCell="C19" sqref="C19"/>
    </sheetView>
  </sheetViews>
  <sheetFormatPr baseColWidth="10" defaultRowHeight="13"/>
  <cols>
    <col min="1" max="1" width="33" bestFit="1" customWidth="1"/>
  </cols>
  <sheetData>
    <row r="1" spans="1:3">
      <c r="A1" t="s">
        <v>169</v>
      </c>
    </row>
    <row r="2" spans="1:3">
      <c r="A2" t="s">
        <v>170</v>
      </c>
    </row>
    <row r="3" spans="1:3">
      <c r="A3" t="s">
        <v>171</v>
      </c>
      <c r="B3">
        <v>2016</v>
      </c>
      <c r="C3">
        <v>2017</v>
      </c>
    </row>
    <row r="4" spans="1:3">
      <c r="B4" s="216" t="s">
        <v>172</v>
      </c>
      <c r="C4" s="216" t="s">
        <v>172</v>
      </c>
    </row>
    <row r="5" spans="1:3">
      <c r="A5" t="s">
        <v>173</v>
      </c>
      <c r="B5" s="19">
        <v>227706</v>
      </c>
      <c r="C5" s="19">
        <v>230609</v>
      </c>
    </row>
    <row r="6" spans="1:3">
      <c r="A6" t="s">
        <v>174</v>
      </c>
      <c r="B6" s="19">
        <v>227706</v>
      </c>
      <c r="C6" s="19">
        <v>230609</v>
      </c>
    </row>
    <row r="7" spans="1:3">
      <c r="A7" t="s">
        <v>175</v>
      </c>
      <c r="B7" s="19">
        <v>118142</v>
      </c>
      <c r="C7" s="19">
        <v>103471</v>
      </c>
    </row>
    <row r="8" spans="1:3">
      <c r="A8" t="s">
        <v>176</v>
      </c>
      <c r="B8" s="19">
        <v>118142</v>
      </c>
      <c r="C8" s="19">
        <v>112471</v>
      </c>
    </row>
    <row r="9" spans="1:3">
      <c r="A9" t="s">
        <v>177</v>
      </c>
      <c r="B9" s="19">
        <v>28646</v>
      </c>
      <c r="C9" s="19">
        <v>29805</v>
      </c>
    </row>
    <row r="10" spans="1:3">
      <c r="A10" t="s">
        <v>178</v>
      </c>
      <c r="B10" s="19">
        <v>36635</v>
      </c>
      <c r="C10" s="19">
        <v>48706</v>
      </c>
    </row>
    <row r="11" spans="1:3">
      <c r="A11" t="s">
        <v>179</v>
      </c>
      <c r="B11" s="19">
        <v>58885</v>
      </c>
      <c r="C11" s="19">
        <v>50411</v>
      </c>
    </row>
    <row r="12" spans="1:3">
      <c r="A12" t="s">
        <v>180</v>
      </c>
      <c r="B12" s="19">
        <v>124166</v>
      </c>
      <c r="C12" s="19">
        <v>118922</v>
      </c>
    </row>
    <row r="13" spans="1:3">
      <c r="A13" t="s">
        <v>181</v>
      </c>
      <c r="B13" s="19">
        <v>242308</v>
      </c>
      <c r="C13" s="19">
        <v>226393</v>
      </c>
    </row>
    <row r="14" spans="1:3">
      <c r="A14" t="s">
        <v>182</v>
      </c>
      <c r="B14" s="19">
        <v>291892</v>
      </c>
      <c r="C14" s="19">
        <v>312263</v>
      </c>
    </row>
    <row r="15" spans="1:3">
      <c r="A15" t="s">
        <v>183</v>
      </c>
      <c r="B15" s="19">
        <v>291892</v>
      </c>
      <c r="C15" s="19">
        <v>312263</v>
      </c>
    </row>
    <row r="16" spans="1:3">
      <c r="A16" t="s">
        <v>184</v>
      </c>
      <c r="B16" s="19">
        <v>761906</v>
      </c>
      <c r="C16" s="19">
        <v>760265</v>
      </c>
    </row>
    <row r="17" spans="1:3">
      <c r="A17" t="s">
        <v>185</v>
      </c>
      <c r="B17" s="19">
        <v>114467</v>
      </c>
      <c r="C17" s="19">
        <v>109966</v>
      </c>
    </row>
    <row r="18" spans="1:3">
      <c r="A18" t="s">
        <v>186</v>
      </c>
      <c r="B18" s="19">
        <v>12452</v>
      </c>
      <c r="C18" s="19">
        <v>21124</v>
      </c>
    </row>
    <row r="19" spans="1:3">
      <c r="A19" t="s">
        <v>187</v>
      </c>
      <c r="B19" s="19">
        <v>12180</v>
      </c>
      <c r="C19" s="19">
        <v>10800</v>
      </c>
    </row>
    <row r="20" spans="1:3">
      <c r="A20" t="s">
        <v>188</v>
      </c>
      <c r="B20" s="19">
        <v>40454</v>
      </c>
      <c r="C20" s="19">
        <v>34259</v>
      </c>
    </row>
    <row r="21" spans="1:3">
      <c r="A21" t="s">
        <v>178</v>
      </c>
      <c r="B21" s="19">
        <v>37336</v>
      </c>
      <c r="C21" s="19">
        <v>32783</v>
      </c>
    </row>
    <row r="22" spans="1:3">
      <c r="A22" t="s">
        <v>189</v>
      </c>
      <c r="B22" s="19">
        <v>216889</v>
      </c>
      <c r="C22" s="19">
        <v>200932</v>
      </c>
    </row>
    <row r="23" spans="1:3">
      <c r="A23" t="s">
        <v>190</v>
      </c>
      <c r="B23" s="19">
        <v>565881</v>
      </c>
      <c r="C23" s="19">
        <v>565934</v>
      </c>
    </row>
    <row r="24" spans="1:3">
      <c r="A24" t="s">
        <v>191</v>
      </c>
      <c r="B24" s="19">
        <v>15847</v>
      </c>
      <c r="C24" s="19">
        <v>14427</v>
      </c>
    </row>
    <row r="25" spans="1:3">
      <c r="A25" t="s">
        <v>192</v>
      </c>
      <c r="B25" s="19">
        <v>23907</v>
      </c>
      <c r="C25" s="19">
        <v>21644</v>
      </c>
    </row>
    <row r="26" spans="1:3">
      <c r="A26" t="s">
        <v>193</v>
      </c>
      <c r="B26" s="19">
        <v>605635</v>
      </c>
      <c r="C26" s="19">
        <v>602005</v>
      </c>
    </row>
    <row r="27" spans="1:3">
      <c r="A27" t="s">
        <v>194</v>
      </c>
      <c r="B27" s="19">
        <v>20</v>
      </c>
      <c r="C27" s="19">
        <v>0</v>
      </c>
    </row>
    <row r="28" spans="1:3">
      <c r="A28" t="s">
        <v>195</v>
      </c>
      <c r="B28" s="19">
        <v>25</v>
      </c>
      <c r="C28" s="19">
        <v>22</v>
      </c>
    </row>
    <row r="29" spans="1:3">
      <c r="A29" t="s">
        <v>196</v>
      </c>
      <c r="B29" s="19">
        <v>2858</v>
      </c>
      <c r="C29" s="19">
        <v>2763</v>
      </c>
    </row>
    <row r="30" spans="1:3">
      <c r="A30" t="s">
        <v>178</v>
      </c>
      <c r="B30" s="19">
        <v>21367</v>
      </c>
      <c r="C30" s="19">
        <v>18547</v>
      </c>
    </row>
    <row r="31" spans="1:3">
      <c r="A31" t="s">
        <v>197</v>
      </c>
      <c r="B31" s="19">
        <v>24270</v>
      </c>
      <c r="C31" s="19">
        <v>21332</v>
      </c>
    </row>
    <row r="32" spans="1:3">
      <c r="A32" t="s">
        <v>198</v>
      </c>
      <c r="B32" s="19">
        <v>846794</v>
      </c>
      <c r="C32" s="19">
        <v>824269</v>
      </c>
    </row>
    <row r="33" spans="1:3">
      <c r="B33" s="19"/>
      <c r="C33" s="19"/>
    </row>
    <row r="34" spans="1:3">
      <c r="A34" t="s">
        <v>199</v>
      </c>
      <c r="B34" s="19">
        <v>1608700</v>
      </c>
      <c r="C34" s="19">
        <v>1584534</v>
      </c>
    </row>
    <row r="35" spans="1:3">
      <c r="B35" s="19"/>
      <c r="C35" s="19"/>
    </row>
    <row r="36" spans="1:3">
      <c r="B36" s="217"/>
      <c r="C36" s="19"/>
    </row>
    <row r="37" spans="1:3">
      <c r="A37" t="s">
        <v>200</v>
      </c>
    </row>
    <row r="38" spans="1:3">
      <c r="A38" t="s">
        <v>201</v>
      </c>
      <c r="B38">
        <v>2016</v>
      </c>
      <c r="C38">
        <v>2017</v>
      </c>
    </row>
    <row r="39" spans="1:3">
      <c r="B39" s="216" t="s">
        <v>172</v>
      </c>
      <c r="C39" s="216" t="s">
        <v>172</v>
      </c>
    </row>
    <row r="40" spans="1:3">
      <c r="A40" t="s">
        <v>53</v>
      </c>
      <c r="B40" s="19">
        <v>130804</v>
      </c>
      <c r="C40" s="19">
        <v>158388</v>
      </c>
    </row>
    <row r="41" spans="1:3">
      <c r="A41" t="s">
        <v>202</v>
      </c>
      <c r="B41" s="19">
        <v>130804</v>
      </c>
      <c r="C41" s="19">
        <v>158388</v>
      </c>
    </row>
    <row r="42" spans="1:3">
      <c r="A42" t="s">
        <v>54</v>
      </c>
      <c r="B42" s="19">
        <v>8241</v>
      </c>
      <c r="C42" s="19">
        <v>7932</v>
      </c>
    </row>
    <row r="43" spans="1:3">
      <c r="A43" t="s">
        <v>178</v>
      </c>
      <c r="B43" s="19">
        <v>35859</v>
      </c>
      <c r="C43" s="19">
        <v>38205</v>
      </c>
    </row>
    <row r="44" spans="1:3">
      <c r="A44" t="s">
        <v>203</v>
      </c>
      <c r="B44" s="19">
        <v>32739</v>
      </c>
      <c r="C44" s="19">
        <v>37968</v>
      </c>
    </row>
    <row r="45" spans="1:3">
      <c r="A45" t="s">
        <v>204</v>
      </c>
      <c r="B45" s="19">
        <v>76839</v>
      </c>
      <c r="C45" s="19">
        <v>84105</v>
      </c>
    </row>
    <row r="46" spans="1:3">
      <c r="A46" t="s">
        <v>205</v>
      </c>
      <c r="B46" s="19">
        <v>207643</v>
      </c>
      <c r="C46" s="19">
        <v>242493</v>
      </c>
    </row>
    <row r="47" spans="1:3">
      <c r="A47" t="s">
        <v>206</v>
      </c>
      <c r="B47" s="19">
        <v>10733</v>
      </c>
      <c r="C47" s="19">
        <v>3656</v>
      </c>
    </row>
    <row r="48" spans="1:3">
      <c r="A48" t="s">
        <v>207</v>
      </c>
      <c r="B48" s="19">
        <v>263087</v>
      </c>
      <c r="C48" s="19">
        <v>212271</v>
      </c>
    </row>
    <row r="49" spans="1:3">
      <c r="A49" t="s">
        <v>178</v>
      </c>
      <c r="B49" s="19">
        <v>15910</v>
      </c>
      <c r="C49" s="19">
        <v>15795</v>
      </c>
    </row>
    <row r="50" spans="1:3">
      <c r="A50" t="s">
        <v>208</v>
      </c>
      <c r="B50" s="19">
        <v>289730</v>
      </c>
      <c r="C50" s="19">
        <v>231722</v>
      </c>
    </row>
    <row r="51" spans="1:3">
      <c r="A51" t="s">
        <v>209</v>
      </c>
      <c r="B51" s="19">
        <v>6059</v>
      </c>
      <c r="C51" s="19">
        <v>10010</v>
      </c>
    </row>
    <row r="52" spans="1:3">
      <c r="A52" t="s">
        <v>210</v>
      </c>
      <c r="B52" s="19">
        <v>14787</v>
      </c>
      <c r="C52" s="19">
        <v>13157</v>
      </c>
    </row>
    <row r="53" spans="1:3">
      <c r="A53" t="s">
        <v>211</v>
      </c>
      <c r="B53" s="19">
        <v>20846</v>
      </c>
      <c r="C53" s="19">
        <v>23167</v>
      </c>
    </row>
    <row r="54" spans="1:3">
      <c r="A54" t="s">
        <v>212</v>
      </c>
      <c r="B54" s="19">
        <v>518219</v>
      </c>
      <c r="C54" s="19">
        <v>497382</v>
      </c>
    </row>
    <row r="55" spans="1:3">
      <c r="A55" t="s">
        <v>213</v>
      </c>
      <c r="B55" s="19">
        <v>3793</v>
      </c>
      <c r="C55" s="19">
        <v>2525</v>
      </c>
    </row>
    <row r="56" spans="1:3">
      <c r="A56" t="s">
        <v>214</v>
      </c>
      <c r="B56" s="19">
        <v>-524</v>
      </c>
      <c r="C56" s="19">
        <v>-1645</v>
      </c>
    </row>
    <row r="57" spans="1:3">
      <c r="A57" t="s">
        <v>215</v>
      </c>
      <c r="B57" s="19">
        <v>3269</v>
      </c>
      <c r="C57" s="19">
        <v>880</v>
      </c>
    </row>
    <row r="58" spans="1:3">
      <c r="A58" t="s">
        <v>118</v>
      </c>
      <c r="B58" s="19">
        <v>66187</v>
      </c>
      <c r="C58" s="19">
        <v>66187</v>
      </c>
    </row>
    <row r="59" spans="1:3">
      <c r="A59" t="s">
        <v>216</v>
      </c>
      <c r="B59" s="19">
        <v>416588</v>
      </c>
      <c r="C59" s="19">
        <v>416588</v>
      </c>
    </row>
    <row r="60" spans="1:3">
      <c r="A60" t="s">
        <v>217</v>
      </c>
      <c r="B60" s="19">
        <v>0</v>
      </c>
      <c r="C60" s="19">
        <v>0</v>
      </c>
    </row>
    <row r="61" spans="1:3">
      <c r="A61" t="s">
        <v>218</v>
      </c>
      <c r="B61" s="19">
        <v>25505</v>
      </c>
      <c r="C61" s="19">
        <v>6360</v>
      </c>
    </row>
    <row r="62" spans="1:3">
      <c r="A62" t="s">
        <v>219</v>
      </c>
      <c r="B62" s="19">
        <v>492640</v>
      </c>
      <c r="C62" s="19">
        <v>526130</v>
      </c>
    </row>
    <row r="63" spans="1:3">
      <c r="A63" t="s">
        <v>220</v>
      </c>
      <c r="B63" s="19">
        <v>86292</v>
      </c>
      <c r="C63" s="19">
        <v>71007</v>
      </c>
    </row>
    <row r="64" spans="1:3">
      <c r="A64" t="s">
        <v>221</v>
      </c>
      <c r="B64" s="19">
        <v>1087212</v>
      </c>
      <c r="C64" s="19">
        <v>1086272</v>
      </c>
    </row>
    <row r="65" spans="1:3">
      <c r="A65" t="s">
        <v>222</v>
      </c>
      <c r="B65" s="19">
        <v>1090481</v>
      </c>
      <c r="C65" s="19">
        <v>1087152</v>
      </c>
    </row>
    <row r="66" spans="1:3">
      <c r="B66" s="19"/>
      <c r="C66" s="19"/>
    </row>
    <row r="67" spans="1:3">
      <c r="A67" t="s">
        <v>223</v>
      </c>
      <c r="B67" s="19">
        <v>1608700</v>
      </c>
      <c r="C67" s="19">
        <v>1584534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4" baseType="variant">
      <vt:variant>
        <vt:lpstr>Fogli di lavoro</vt:lpstr>
      </vt:variant>
      <vt:variant>
        <vt:i4>7</vt:i4>
      </vt:variant>
      <vt:variant>
        <vt:lpstr>Intervalli denominati</vt:lpstr>
      </vt:variant>
      <vt:variant>
        <vt:i4>1</vt:i4>
      </vt:variant>
    </vt:vector>
  </HeadingPairs>
  <TitlesOfParts>
    <vt:vector size="8" baseType="lpstr">
      <vt:lpstr>CE Prod. - Val. Agg. - MOL</vt:lpstr>
      <vt:lpstr>CE Val.Prod.e Val.Agg</vt:lpstr>
      <vt:lpstr>Foglio di lavoro</vt:lpstr>
      <vt:lpstr>REND. CCN</vt:lpstr>
      <vt:lpstr>REND. CF</vt:lpstr>
      <vt:lpstr>CE (NON MODIFICARE)</vt:lpstr>
      <vt:lpstr>SP (NON MODIFICARE)</vt:lpstr>
      <vt:lpstr>'Foglio di lavoro'!Area_stampa</vt:lpstr>
    </vt:vector>
  </TitlesOfParts>
  <Company>Università di Roma Tor Vergata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c.stampa</dc:creator>
  <cp:lastModifiedBy>GP</cp:lastModifiedBy>
  <cp:lastPrinted>2016-12-13T16:41:17Z</cp:lastPrinted>
  <dcterms:created xsi:type="dcterms:W3CDTF">2012-04-03T15:49:25Z</dcterms:created>
  <dcterms:modified xsi:type="dcterms:W3CDTF">2019-12-10T06:43:36Z</dcterms:modified>
</cp:coreProperties>
</file>