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GS 23-24/ZZ_esercizi_applicazioni/CDC/"/>
    </mc:Choice>
  </mc:AlternateContent>
  <xr:revisionPtr revIDLastSave="0" documentId="13_ncr:1_{B6DC4B6F-E145-AC44-B5DA-99D2FCE13899}" xr6:coauthVersionLast="47" xr6:coauthVersionMax="47" xr10:uidLastSave="{00000000-0000-0000-0000-000000000000}"/>
  <bookViews>
    <workbookView xWindow="360" yWindow="1620" windowWidth="28440" windowHeight="16620" xr2:uid="{843DA761-539B-BB41-8245-83188C77B9D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6" i="1" l="1"/>
  <c r="E96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C89" i="1"/>
  <c r="C90" i="1"/>
  <c r="C91" i="1"/>
  <c r="C82" i="1"/>
  <c r="C83" i="1"/>
  <c r="C84" i="1"/>
  <c r="C85" i="1"/>
  <c r="C86" i="1"/>
  <c r="C87" i="1"/>
  <c r="C88" i="1"/>
  <c r="C81" i="1"/>
  <c r="D78" i="1"/>
  <c r="E78" i="1"/>
  <c r="D79" i="1"/>
  <c r="E79" i="1"/>
  <c r="D80" i="1"/>
  <c r="E80" i="1"/>
  <c r="C79" i="1"/>
  <c r="C80" i="1"/>
  <c r="C78" i="1"/>
  <c r="G69" i="1"/>
  <c r="F69" i="1"/>
  <c r="D64" i="1"/>
  <c r="D63" i="1"/>
  <c r="H55" i="1"/>
  <c r="G55" i="1"/>
  <c r="B55" i="1"/>
  <c r="B54" i="1"/>
  <c r="B53" i="1"/>
  <c r="H52" i="1"/>
  <c r="G52" i="1"/>
  <c r="B52" i="1"/>
  <c r="H48" i="1"/>
  <c r="G48" i="1"/>
  <c r="E17" i="1"/>
  <c r="H14" i="1"/>
  <c r="K12" i="1"/>
  <c r="K11" i="1"/>
  <c r="H12" i="1"/>
  <c r="H11" i="1"/>
  <c r="E16" i="1"/>
  <c r="D47" i="1" s="1"/>
  <c r="E46" i="1"/>
  <c r="H45" i="1"/>
  <c r="G44" i="1"/>
  <c r="F43" i="1"/>
  <c r="C42" i="1"/>
  <c r="E10" i="1"/>
  <c r="D41" i="1" s="1"/>
  <c r="E40" i="1"/>
  <c r="H39" i="1"/>
  <c r="G38" i="1"/>
  <c r="F37" i="1"/>
  <c r="E5" i="1"/>
  <c r="G36" i="1" s="1"/>
  <c r="E4" i="1"/>
  <c r="E35" i="1" s="1"/>
  <c r="I42" i="1"/>
  <c r="E3" i="1"/>
  <c r="G34" i="1" s="1"/>
  <c r="E70" i="1"/>
  <c r="E71" i="1"/>
  <c r="E69" i="1"/>
  <c r="I56" i="1"/>
  <c r="C18" i="1"/>
  <c r="I43" i="1"/>
  <c r="I44" i="1"/>
  <c r="I45" i="1"/>
  <c r="I46" i="1"/>
  <c r="I37" i="1"/>
  <c r="I38" i="1"/>
  <c r="I39" i="1"/>
  <c r="I40" i="1"/>
  <c r="H24" i="1"/>
  <c r="F36" i="1" l="1"/>
  <c r="E36" i="1"/>
  <c r="H35" i="1"/>
  <c r="D35" i="1"/>
  <c r="C36" i="1"/>
  <c r="E72" i="1"/>
  <c r="E34" i="1"/>
  <c r="H34" i="1"/>
  <c r="D34" i="1"/>
  <c r="F35" i="1"/>
  <c r="H36" i="1"/>
  <c r="D36" i="1"/>
  <c r="F34" i="1"/>
  <c r="C34" i="1"/>
  <c r="G35" i="1"/>
  <c r="C35" i="1"/>
  <c r="C47" i="1"/>
  <c r="E47" i="1"/>
  <c r="G41" i="1"/>
  <c r="G47" i="1"/>
  <c r="F41" i="1"/>
  <c r="F47" i="1"/>
  <c r="C41" i="1"/>
  <c r="E41" i="1"/>
  <c r="H41" i="1"/>
  <c r="H47" i="1"/>
  <c r="E50" i="1" l="1"/>
  <c r="I47" i="1"/>
  <c r="I36" i="1"/>
  <c r="I34" i="1"/>
  <c r="C50" i="1"/>
  <c r="I41" i="1"/>
  <c r="D92" i="1"/>
  <c r="F50" i="1"/>
  <c r="I35" i="1"/>
  <c r="D50" i="1"/>
  <c r="H50" i="1" l="1"/>
  <c r="E92" i="1"/>
  <c r="I48" i="1"/>
  <c r="I50" i="1" s="1"/>
  <c r="C52" i="1"/>
  <c r="C57" i="1" s="1"/>
  <c r="D53" i="1"/>
  <c r="G50" i="1"/>
  <c r="D57" i="1" l="1"/>
  <c r="D94" i="1"/>
  <c r="E94" i="1"/>
  <c r="E53" i="1" l="1"/>
  <c r="G53" i="1"/>
  <c r="D95" i="1" s="1"/>
  <c r="F53" i="1"/>
  <c r="H53" i="1"/>
  <c r="E95" i="1" s="1"/>
  <c r="I52" i="1"/>
  <c r="C95" i="1" l="1"/>
  <c r="E54" i="1"/>
  <c r="I53" i="1"/>
  <c r="E57" i="1" l="1"/>
  <c r="H54" i="1" l="1"/>
  <c r="F54" i="1"/>
  <c r="G54" i="1"/>
  <c r="F55" i="1" l="1"/>
  <c r="C96" i="1"/>
  <c r="I54" i="1"/>
  <c r="C97" i="1" l="1"/>
  <c r="C99" i="1" s="1"/>
  <c r="G71" i="1"/>
  <c r="G70" i="1"/>
  <c r="F57" i="1"/>
  <c r="D97" i="1" l="1"/>
  <c r="D99" i="1" s="1"/>
  <c r="H57" i="1" l="1"/>
  <c r="E97" i="1"/>
  <c r="G57" i="1"/>
  <c r="I55" i="1"/>
  <c r="E99" i="1" l="1"/>
  <c r="I57" i="1"/>
</calcChain>
</file>

<file path=xl/sharedStrings.xml><?xml version="1.0" encoding="utf-8"?>
<sst xmlns="http://schemas.openxmlformats.org/spreadsheetml/2006/main" count="138" uniqueCount="69">
  <si>
    <t>COSTO</t>
  </si>
  <si>
    <t>Ammontare (€)</t>
  </si>
  <si>
    <t>Personale</t>
  </si>
  <si>
    <t>TECNICI /INFERMIERI</t>
  </si>
  <si>
    <t>Numero</t>
  </si>
  <si>
    <t>AMMINISTRATIVI/OPERAI</t>
  </si>
  <si>
    <t>MEDICI</t>
  </si>
  <si>
    <t>Ammortamenti</t>
  </si>
  <si>
    <t>Radiologia</t>
  </si>
  <si>
    <t>Centro di costo</t>
  </si>
  <si>
    <t>Medicina</t>
  </si>
  <si>
    <t>Neurologia</t>
  </si>
  <si>
    <t>Manutenzioni e CED</t>
  </si>
  <si>
    <t>Utenze</t>
  </si>
  <si>
    <t>mq</t>
  </si>
  <si>
    <t>Cucina, Mensa, Lavanderia</t>
  </si>
  <si>
    <t>Consumi e Farmaci</t>
  </si>
  <si>
    <t>Pulizie generali</t>
  </si>
  <si>
    <t>Pulizie reparti</t>
  </si>
  <si>
    <t>Ausiliari</t>
  </si>
  <si>
    <t>Funzionali</t>
  </si>
  <si>
    <t>Produttivi</t>
  </si>
  <si>
    <t>Servizi Alberghieri</t>
  </si>
  <si>
    <t>Amministrazione</t>
  </si>
  <si>
    <t>Posti letto occupati</t>
  </si>
  <si>
    <t>Tax occ. Media o/letto</t>
  </si>
  <si>
    <t>Mq occupati</t>
  </si>
  <si>
    <t>INFERMIERI/TECNICI</t>
  </si>
  <si>
    <t>TAC effettuate</t>
  </si>
  <si>
    <t>RMN effettuate</t>
  </si>
  <si>
    <t>RX effettuate</t>
  </si>
  <si>
    <t>FASE 1: Attribuzione dei costi direttamente attribuibili ai centri</t>
  </si>
  <si>
    <t>c.a</t>
  </si>
  <si>
    <t>posti letto occupati al mese NEUROLOGIA</t>
  </si>
  <si>
    <t>posti letto occupati al mese MEDICINA</t>
  </si>
  <si>
    <t>n. Posti letto occupati/mese</t>
  </si>
  <si>
    <t xml:space="preserve">Fase 2: ribaltamento </t>
  </si>
  <si>
    <t>1) ribaltamento servizi alberghieri</t>
  </si>
  <si>
    <t>DRIVER di attribuzione al Centro</t>
  </si>
  <si>
    <t>Catering Esterno, Lavanderia</t>
  </si>
  <si>
    <t>2) ribaltamento amm.ne</t>
  </si>
  <si>
    <t>2 bis) ribalmtamento manut e CED</t>
  </si>
  <si>
    <t>3) ribaltamento 25% Radiologia</t>
  </si>
  <si>
    <t>TOTALI</t>
  </si>
  <si>
    <t>cvd</t>
  </si>
  <si>
    <t>RISPOSTE AI QUESITI</t>
  </si>
  <si>
    <t>1) il Costo pieno della degenza/giorno nei Reparti Produttivi</t>
  </si>
  <si>
    <t>Costo medio/gg reparto di MEDICINA</t>
  </si>
  <si>
    <t>Costo medio/gg reparto di NEUROLOGIA</t>
  </si>
  <si>
    <t>2) il costo pieno delle tre prestazioni erogate dalla Radiologia</t>
  </si>
  <si>
    <t>Prestazione</t>
  </si>
  <si>
    <t>Tempo medio (min.)</t>
  </si>
  <si>
    <t>TAC</t>
  </si>
  <si>
    <t>RMN</t>
  </si>
  <si>
    <t>RX</t>
  </si>
  <si>
    <t>NUMERO</t>
  </si>
  <si>
    <t>minuti</t>
  </si>
  <si>
    <t>CA</t>
  </si>
  <si>
    <t>COSTO MEDIO</t>
  </si>
  <si>
    <t>3) conto economico</t>
  </si>
  <si>
    <t>RICAVI</t>
  </si>
  <si>
    <t>COSTI attributi</t>
  </si>
  <si>
    <t>COSTI RIBALTATI</t>
  </si>
  <si>
    <t>2) ribaltamento amministrazione</t>
  </si>
  <si>
    <t>2 bis) ribaltamento manutenzione e CED</t>
  </si>
  <si>
    <t>UTILE</t>
  </si>
  <si>
    <t xml:space="preserve"> </t>
  </si>
  <si>
    <t>tasso occupazione giornaliera MEDICINA</t>
  </si>
  <si>
    <t>tasso occupazione giornaliera NEUROLOGIA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</si>
</sst>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\ &quot;€&quot;_-;\-* #,##0.0\ &quot;€&quot;_-;_-* &quot;-&quot;??\ &quot;€&quot;_-;_-@_-"/>
    <numFmt numFmtId="167" formatCode="_-* #,##0.0\ &quot;€&quot;_-;\-* #,##0.0\ &quot;€&quot;_-;_-* &quot;-&quot;?\ &quot;€&quot;_-;_-@_-"/>
    <numFmt numFmtId="168" formatCode="_-* #,##0.00\ &quot;€&quot;_-;\-* #,##0.00\ &quot;€&quot;_-;_-* &quot;-&quot;?\ &quot;€&quot;_-;_-@_-"/>
    <numFmt numFmtId="169" formatCode="_-* #,##0.0000\ _€_-;\-* #,##0.0000\ _€_-;_-* &quot;-&quot;??\ _€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name val="Arial"/>
      <family val="2"/>
    </font>
    <font>
      <b/>
      <sz val="18"/>
      <color rgb="FFFFFFFF"/>
      <name val="Calibri"/>
      <family val="2"/>
    </font>
    <font>
      <sz val="15"/>
      <color rgb="FF000000"/>
      <name val="Calibri"/>
      <family val="2"/>
    </font>
    <font>
      <b/>
      <sz val="15"/>
      <color rgb="FFFFFFFF"/>
      <name val="Calibri"/>
      <family val="2"/>
    </font>
    <font>
      <sz val="12"/>
      <color rgb="FF000000"/>
      <name val="Calibri"/>
      <family val="2"/>
      <scheme val="minor"/>
    </font>
    <font>
      <sz val="1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5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FD5EA"/>
        <bgColor rgb="FF000000"/>
      </patternFill>
    </fill>
    <fill>
      <patternFill patternType="solid">
        <fgColor rgb="FFE9EBF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3" fillId="2" borderId="1" xfId="0" applyFont="1" applyFill="1" applyBorder="1" applyAlignment="1">
      <alignment horizontal="left" vertical="center" wrapText="1" readingOrder="1"/>
    </xf>
    <xf numFmtId="0" fontId="4" fillId="3" borderId="4" xfId="0" applyFont="1" applyFill="1" applyBorder="1" applyAlignment="1">
      <alignment horizontal="left" vertical="center" wrapText="1" readingOrder="1"/>
    </xf>
    <xf numFmtId="3" fontId="0" fillId="0" borderId="0" xfId="0" applyNumberFormat="1"/>
    <xf numFmtId="3" fontId="4" fillId="3" borderId="4" xfId="0" applyNumberFormat="1" applyFont="1" applyFill="1" applyBorder="1" applyAlignment="1">
      <alignment horizontal="left" vertical="center" wrapText="1" readingOrder="1"/>
    </xf>
    <xf numFmtId="0" fontId="4" fillId="4" borderId="8" xfId="0" applyFont="1" applyFill="1" applyBorder="1" applyAlignment="1">
      <alignment horizontal="left" vertical="center" wrapText="1" readingOrder="1"/>
    </xf>
    <xf numFmtId="3" fontId="4" fillId="4" borderId="8" xfId="0" applyNumberFormat="1" applyFont="1" applyFill="1" applyBorder="1" applyAlignment="1">
      <alignment horizontal="left" vertical="center" wrapText="1" readingOrder="1"/>
    </xf>
    <xf numFmtId="0" fontId="4" fillId="3" borderId="8" xfId="0" applyFont="1" applyFill="1" applyBorder="1" applyAlignment="1">
      <alignment horizontal="left" vertical="center" wrapText="1" readingOrder="1"/>
    </xf>
    <xf numFmtId="3" fontId="4" fillId="3" borderId="8" xfId="0" applyNumberFormat="1" applyFont="1" applyFill="1" applyBorder="1" applyAlignment="1">
      <alignment horizontal="left" vertical="center" wrapText="1" readingOrder="1"/>
    </xf>
    <xf numFmtId="0" fontId="2" fillId="3" borderId="8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9" fontId="4" fillId="3" borderId="8" xfId="0" applyNumberFormat="1" applyFont="1" applyFill="1" applyBorder="1" applyAlignment="1">
      <alignment horizontal="left" vertical="center" wrapText="1" readingOrder="1"/>
    </xf>
    <xf numFmtId="165" fontId="4" fillId="4" borderId="8" xfId="1" applyNumberFormat="1" applyFont="1" applyFill="1" applyBorder="1" applyAlignment="1">
      <alignment horizontal="left" vertical="center" wrapText="1" readingOrder="1"/>
    </xf>
    <xf numFmtId="44" fontId="0" fillId="0" borderId="0" xfId="2" applyFont="1"/>
    <xf numFmtId="166" fontId="0" fillId="0" borderId="0" xfId="2" applyNumberFormat="1" applyFont="1"/>
    <xf numFmtId="166" fontId="4" fillId="3" borderId="4" xfId="2" applyNumberFormat="1" applyFont="1" applyFill="1" applyBorder="1" applyAlignment="1">
      <alignment horizontal="left" vertical="center" wrapText="1" readingOrder="1"/>
    </xf>
    <xf numFmtId="166" fontId="0" fillId="0" borderId="0" xfId="0" applyNumberFormat="1"/>
    <xf numFmtId="167" fontId="0" fillId="0" borderId="0" xfId="0" applyNumberFormat="1"/>
    <xf numFmtId="0" fontId="5" fillId="2" borderId="1" xfId="0" applyFont="1" applyFill="1" applyBorder="1" applyAlignment="1">
      <alignment horizontal="left" vertical="center" wrapText="1" readingOrder="1"/>
    </xf>
    <xf numFmtId="0" fontId="5" fillId="2" borderId="13" xfId="0" applyFont="1" applyFill="1" applyBorder="1" applyAlignment="1">
      <alignment horizontal="left" vertical="center" wrapText="1" readingOrder="1"/>
    </xf>
    <xf numFmtId="0" fontId="6" fillId="0" borderId="0" xfId="0" applyFont="1"/>
    <xf numFmtId="0" fontId="7" fillId="5" borderId="15" xfId="0" applyFont="1" applyFill="1" applyBorder="1" applyAlignment="1">
      <alignment horizontal="left" vertical="center" wrapText="1" readingOrder="1"/>
    </xf>
    <xf numFmtId="0" fontId="7" fillId="6" borderId="16" xfId="0" applyFont="1" applyFill="1" applyBorder="1" applyAlignment="1">
      <alignment horizontal="left" vertical="center" wrapText="1" readingOrder="1"/>
    </xf>
    <xf numFmtId="0" fontId="7" fillId="5" borderId="16" xfId="0" applyFont="1" applyFill="1" applyBorder="1" applyAlignment="1">
      <alignment horizontal="left" vertical="center" wrapText="1" readingOrder="1"/>
    </xf>
    <xf numFmtId="0" fontId="7" fillId="6" borderId="10" xfId="0" applyFont="1" applyFill="1" applyBorder="1" applyAlignment="1">
      <alignment horizontal="right" vertical="center" wrapText="1" readingOrder="1"/>
    </xf>
    <xf numFmtId="0" fontId="7" fillId="6" borderId="0" xfId="0" applyFont="1" applyFill="1" applyAlignment="1">
      <alignment horizontal="right" vertical="center" wrapText="1" readingOrder="1"/>
    </xf>
    <xf numFmtId="44" fontId="7" fillId="5" borderId="0" xfId="2" applyFont="1" applyFill="1" applyBorder="1" applyAlignment="1">
      <alignment horizontal="left" vertical="center" wrapText="1" readingOrder="1"/>
    </xf>
    <xf numFmtId="44" fontId="6" fillId="0" borderId="0" xfId="2" applyFont="1"/>
    <xf numFmtId="44" fontId="7" fillId="6" borderId="0" xfId="2" applyFont="1" applyFill="1" applyBorder="1" applyAlignment="1">
      <alignment horizontal="right" vertical="center" wrapText="1" readingOrder="1"/>
    </xf>
    <xf numFmtId="0" fontId="8" fillId="0" borderId="0" xfId="0" applyFont="1"/>
    <xf numFmtId="4" fontId="0" fillId="0" borderId="0" xfId="0" applyNumberFormat="1"/>
    <xf numFmtId="169" fontId="0" fillId="0" borderId="0" xfId="1" applyNumberFormat="1" applyFont="1"/>
    <xf numFmtId="0" fontId="4" fillId="3" borderId="5" xfId="0" applyFont="1" applyFill="1" applyBorder="1" applyAlignment="1">
      <alignment horizontal="left" vertical="center" wrapText="1" readingOrder="1"/>
    </xf>
    <xf numFmtId="0" fontId="4" fillId="3" borderId="18" xfId="0" applyFont="1" applyFill="1" applyBorder="1" applyAlignment="1">
      <alignment horizontal="left" vertical="center" wrapText="1" readingOrder="1"/>
    </xf>
    <xf numFmtId="0" fontId="4" fillId="4" borderId="10" xfId="0" applyFont="1" applyFill="1" applyBorder="1" applyAlignment="1">
      <alignment horizontal="left" vertical="center" wrapText="1" readingOrder="1"/>
    </xf>
    <xf numFmtId="0" fontId="4" fillId="3" borderId="10" xfId="0" applyFont="1" applyFill="1" applyBorder="1" applyAlignment="1">
      <alignment horizontal="left" vertical="center" wrapText="1" readingOrder="1"/>
    </xf>
    <xf numFmtId="166" fontId="0" fillId="7" borderId="17" xfId="2" applyNumberFormat="1" applyFont="1" applyFill="1" applyBorder="1"/>
    <xf numFmtId="166" fontId="0" fillId="0" borderId="17" xfId="2" applyNumberFormat="1" applyFont="1" applyBorder="1"/>
    <xf numFmtId="166" fontId="0" fillId="8" borderId="17" xfId="2" applyNumberFormat="1" applyFont="1" applyFill="1" applyBorder="1"/>
    <xf numFmtId="0" fontId="8" fillId="9" borderId="0" xfId="0" applyFont="1" applyFill="1"/>
    <xf numFmtId="0" fontId="0" fillId="9" borderId="0" xfId="0" applyFill="1"/>
    <xf numFmtId="0" fontId="8" fillId="10" borderId="0" xfId="0" applyFont="1" applyFill="1"/>
    <xf numFmtId="0" fontId="0" fillId="10" borderId="0" xfId="0" applyFill="1"/>
    <xf numFmtId="166" fontId="0" fillId="10" borderId="17" xfId="2" applyNumberFormat="1" applyFont="1" applyFill="1" applyBorder="1"/>
    <xf numFmtId="166" fontId="9" fillId="10" borderId="17" xfId="2" applyNumberFormat="1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6" fontId="10" fillId="3" borderId="4" xfId="2" applyNumberFormat="1" applyFont="1" applyFill="1" applyBorder="1" applyAlignment="1">
      <alignment horizontal="left" vertical="center" wrapText="1" readingOrder="1"/>
    </xf>
    <xf numFmtId="44" fontId="0" fillId="0" borderId="0" xfId="0" applyNumberFormat="1"/>
    <xf numFmtId="0" fontId="0" fillId="11" borderId="0" xfId="0" applyFill="1"/>
    <xf numFmtId="44" fontId="0" fillId="11" borderId="0" xfId="0" applyNumberFormat="1" applyFill="1"/>
    <xf numFmtId="0" fontId="7" fillId="6" borderId="10" xfId="0" applyFont="1" applyFill="1" applyBorder="1" applyAlignment="1">
      <alignment horizontal="right" vertical="center" wrapText="1" readingOrder="1"/>
    </xf>
    <xf numFmtId="0" fontId="7" fillId="6" borderId="11" xfId="0" applyFont="1" applyFill="1" applyBorder="1" applyAlignment="1">
      <alignment horizontal="right" vertical="center" wrapText="1" readingOrder="1"/>
    </xf>
    <xf numFmtId="0" fontId="7" fillId="5" borderId="10" xfId="0" applyFont="1" applyFill="1" applyBorder="1" applyAlignment="1">
      <alignment horizontal="right" vertical="center" wrapText="1" readingOrder="1"/>
    </xf>
    <xf numFmtId="0" fontId="7" fillId="5" borderId="11" xfId="0" applyFont="1" applyFill="1" applyBorder="1" applyAlignment="1">
      <alignment horizontal="right" vertical="center" wrapText="1" readingOrder="1"/>
    </xf>
    <xf numFmtId="0" fontId="7" fillId="5" borderId="5" xfId="0" applyFont="1" applyFill="1" applyBorder="1" applyAlignment="1">
      <alignment horizontal="left" vertical="center" wrapText="1" readingOrder="1"/>
    </xf>
    <xf numFmtId="0" fontId="7" fillId="5" borderId="6" xfId="0" applyFont="1" applyFill="1" applyBorder="1" applyAlignment="1">
      <alignment horizontal="left" vertical="center" wrapText="1" readingOrder="1"/>
    </xf>
    <xf numFmtId="0" fontId="7" fillId="5" borderId="7" xfId="0" applyFont="1" applyFill="1" applyBorder="1" applyAlignment="1">
      <alignment horizontal="left" vertical="center" wrapText="1" readingOrder="1"/>
    </xf>
    <xf numFmtId="0" fontId="7" fillId="6" borderId="9" xfId="0" applyFont="1" applyFill="1" applyBorder="1" applyAlignment="1">
      <alignment horizontal="left" vertical="center" wrapText="1" readingOrder="1"/>
    </xf>
    <xf numFmtId="0" fontId="7" fillId="6" borderId="6" xfId="0" applyFont="1" applyFill="1" applyBorder="1" applyAlignment="1">
      <alignment horizontal="left" vertical="center" wrapText="1" readingOrder="1"/>
    </xf>
    <xf numFmtId="0" fontId="7" fillId="6" borderId="7" xfId="0" applyFont="1" applyFill="1" applyBorder="1" applyAlignment="1">
      <alignment horizontal="left" vertical="center" wrapText="1" readingOrder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 readingOrder="1"/>
    </xf>
    <xf numFmtId="0" fontId="4" fillId="4" borderId="9" xfId="0" applyFont="1" applyFill="1" applyBorder="1" applyAlignment="1">
      <alignment horizontal="left" vertical="center" wrapText="1" readingOrder="1"/>
    </xf>
    <xf numFmtId="0" fontId="4" fillId="4" borderId="6" xfId="0" applyFont="1" applyFill="1" applyBorder="1" applyAlignment="1">
      <alignment horizontal="left" vertical="center" wrapText="1" readingOrder="1"/>
    </xf>
    <xf numFmtId="0" fontId="4" fillId="4" borderId="7" xfId="0" applyFont="1" applyFill="1" applyBorder="1" applyAlignment="1">
      <alignment horizontal="left" vertical="center" wrapText="1" readingOrder="1"/>
    </xf>
    <xf numFmtId="0" fontId="4" fillId="4" borderId="10" xfId="0" applyFont="1" applyFill="1" applyBorder="1" applyAlignment="1">
      <alignment horizontal="right" vertical="center" wrapText="1" readingOrder="1"/>
    </xf>
    <xf numFmtId="0" fontId="4" fillId="4" borderId="12" xfId="0" applyFont="1" applyFill="1" applyBorder="1" applyAlignment="1">
      <alignment horizontal="right" vertical="center" wrapText="1" readingOrder="1"/>
    </xf>
    <xf numFmtId="0" fontId="4" fillId="3" borderId="10" xfId="0" applyFont="1" applyFill="1" applyBorder="1" applyAlignment="1">
      <alignment horizontal="right" vertical="center" wrapText="1" readingOrder="1"/>
    </xf>
    <xf numFmtId="0" fontId="4" fillId="3" borderId="12" xfId="0" applyFont="1" applyFill="1" applyBorder="1" applyAlignment="1">
      <alignment horizontal="right" vertical="center" wrapText="1" readingOrder="1"/>
    </xf>
    <xf numFmtId="168" fontId="0" fillId="0" borderId="14" xfId="0" applyNumberFormat="1" applyBorder="1" applyAlignment="1">
      <alignment horizontal="center" vertical="center"/>
    </xf>
    <xf numFmtId="0" fontId="4" fillId="3" borderId="11" xfId="0" applyFont="1" applyFill="1" applyBorder="1" applyAlignment="1">
      <alignment horizontal="right" vertical="center" wrapText="1" readingOrder="1"/>
    </xf>
    <xf numFmtId="0" fontId="4" fillId="4" borderId="11" xfId="0" applyFont="1" applyFill="1" applyBorder="1" applyAlignment="1">
      <alignment horizontal="right" vertical="center" wrapText="1" readingOrder="1"/>
    </xf>
    <xf numFmtId="0" fontId="4" fillId="3" borderId="5" xfId="0" applyFont="1" applyFill="1" applyBorder="1" applyAlignment="1">
      <alignment horizontal="left" vertical="center" wrapText="1" readingOrder="1"/>
    </xf>
    <xf numFmtId="0" fontId="4" fillId="3" borderId="6" xfId="0" applyFont="1" applyFill="1" applyBorder="1" applyAlignment="1">
      <alignment horizontal="left" vertical="center" wrapText="1" readingOrder="1"/>
    </xf>
    <xf numFmtId="0" fontId="4" fillId="3" borderId="7" xfId="0" applyFont="1" applyFill="1" applyBorder="1" applyAlignment="1">
      <alignment horizontal="left" vertical="center" wrapText="1" readingOrder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37A6-0DF0-544A-9D2D-60F36DE9FACE}">
  <dimension ref="A1:K99"/>
  <sheetViews>
    <sheetView tabSelected="1" topLeftCell="A76" zoomScale="125" zoomScaleNormal="93" workbookViewId="0">
      <selection activeCell="C78" sqref="C78"/>
    </sheetView>
  </sheetViews>
  <sheetFormatPr baseColWidth="10" defaultRowHeight="16" x14ac:dyDescent="0.2"/>
  <cols>
    <col min="1" max="1" width="27.1640625" customWidth="1"/>
    <col min="2" max="2" width="39.5" customWidth="1"/>
    <col min="3" max="3" width="33" customWidth="1"/>
    <col min="4" max="4" width="21.5" customWidth="1"/>
    <col min="5" max="5" width="24.33203125" customWidth="1"/>
    <col min="6" max="6" width="15.83203125" customWidth="1"/>
    <col min="7" max="7" width="31.6640625" customWidth="1"/>
    <col min="8" max="8" width="16.83203125" customWidth="1"/>
    <col min="9" max="9" width="20.33203125" customWidth="1"/>
    <col min="10" max="10" width="14.33203125" customWidth="1"/>
  </cols>
  <sheetData>
    <row r="1" spans="1:11" ht="17" thickBot="1" x14ac:dyDescent="0.25"/>
    <row r="2" spans="1:11" ht="26" thickBot="1" x14ac:dyDescent="0.25">
      <c r="A2" s="67" t="s">
        <v>0</v>
      </c>
      <c r="B2" s="68"/>
      <c r="C2" s="1" t="s">
        <v>1</v>
      </c>
      <c r="D2" s="1" t="s">
        <v>38</v>
      </c>
      <c r="E2" t="s">
        <v>32</v>
      </c>
    </row>
    <row r="3" spans="1:11" ht="23" thickTop="1" thickBot="1" x14ac:dyDescent="0.25">
      <c r="A3" s="79" t="s">
        <v>2</v>
      </c>
      <c r="B3" s="2" t="s">
        <v>3</v>
      </c>
      <c r="C3" s="4">
        <v>34000</v>
      </c>
      <c r="D3" s="2" t="s">
        <v>4</v>
      </c>
      <c r="E3" s="3">
        <f>C3/17</f>
        <v>2000</v>
      </c>
    </row>
    <row r="4" spans="1:11" ht="22" thickBot="1" x14ac:dyDescent="0.25">
      <c r="A4" s="80"/>
      <c r="B4" s="5" t="s">
        <v>5</v>
      </c>
      <c r="C4" s="6">
        <v>20000</v>
      </c>
      <c r="D4" s="5" t="s">
        <v>4</v>
      </c>
      <c r="E4">
        <f>C4/10</f>
        <v>2000</v>
      </c>
    </row>
    <row r="5" spans="1:11" ht="22" thickBot="1" x14ac:dyDescent="0.25">
      <c r="A5" s="81"/>
      <c r="B5" s="7" t="s">
        <v>6</v>
      </c>
      <c r="C5" s="8">
        <v>36000</v>
      </c>
      <c r="D5" s="7" t="s">
        <v>4</v>
      </c>
      <c r="E5">
        <f>C5/8</f>
        <v>4500</v>
      </c>
    </row>
    <row r="6" spans="1:11" ht="22" thickBot="1" x14ac:dyDescent="0.25">
      <c r="A6" s="69" t="s">
        <v>7</v>
      </c>
      <c r="B6" s="5" t="s">
        <v>8</v>
      </c>
      <c r="C6" s="6">
        <v>25000</v>
      </c>
      <c r="D6" s="5" t="s">
        <v>9</v>
      </c>
    </row>
    <row r="7" spans="1:11" ht="22" thickBot="1" x14ac:dyDescent="0.25">
      <c r="A7" s="70"/>
      <c r="B7" s="7" t="s">
        <v>10</v>
      </c>
      <c r="C7" s="8">
        <v>20000</v>
      </c>
      <c r="D7" s="7" t="s">
        <v>9</v>
      </c>
    </row>
    <row r="8" spans="1:11" ht="22" thickBot="1" x14ac:dyDescent="0.25">
      <c r="A8" s="70"/>
      <c r="B8" s="5" t="s">
        <v>11</v>
      </c>
      <c r="C8" s="6">
        <v>18000</v>
      </c>
      <c r="D8" s="5" t="s">
        <v>9</v>
      </c>
    </row>
    <row r="9" spans="1:11" ht="22" thickBot="1" x14ac:dyDescent="0.25">
      <c r="A9" s="71"/>
      <c r="B9" s="7" t="s">
        <v>12</v>
      </c>
      <c r="C9" s="8">
        <v>1500</v>
      </c>
      <c r="D9" s="7" t="s">
        <v>9</v>
      </c>
    </row>
    <row r="10" spans="1:11" ht="22" thickBot="1" x14ac:dyDescent="0.25">
      <c r="A10" s="72" t="s">
        <v>13</v>
      </c>
      <c r="B10" s="78"/>
      <c r="C10" s="6">
        <v>10000</v>
      </c>
      <c r="D10" s="5" t="s">
        <v>14</v>
      </c>
      <c r="E10">
        <f>C10/H24</f>
        <v>12.5</v>
      </c>
    </row>
    <row r="11" spans="1:11" ht="22" thickBot="1" x14ac:dyDescent="0.25">
      <c r="A11" s="74" t="s">
        <v>39</v>
      </c>
      <c r="B11" s="77"/>
      <c r="C11" s="6">
        <v>34200</v>
      </c>
      <c r="D11" s="7" t="s">
        <v>9</v>
      </c>
      <c r="E11" s="3"/>
      <c r="F11" s="47" t="s">
        <v>67</v>
      </c>
      <c r="G11" s="48"/>
      <c r="H11" s="48">
        <f>F22*F23</f>
        <v>18.75</v>
      </c>
      <c r="I11" s="48" t="s">
        <v>34</v>
      </c>
      <c r="J11" s="49"/>
      <c r="K11">
        <f>H11*30</f>
        <v>562.5</v>
      </c>
    </row>
    <row r="12" spans="1:11" ht="22" thickBot="1" x14ac:dyDescent="0.25">
      <c r="A12" s="69" t="s">
        <v>16</v>
      </c>
      <c r="B12" s="5" t="s">
        <v>8</v>
      </c>
      <c r="C12" s="6">
        <v>5000</v>
      </c>
      <c r="D12" s="5" t="s">
        <v>9</v>
      </c>
      <c r="F12" s="50" t="s">
        <v>68</v>
      </c>
      <c r="G12" s="51"/>
      <c r="H12" s="51">
        <f>G22*G23</f>
        <v>14.25</v>
      </c>
      <c r="I12" s="51" t="s">
        <v>33</v>
      </c>
      <c r="J12" s="52"/>
      <c r="K12">
        <f>H12*30</f>
        <v>427.5</v>
      </c>
    </row>
    <row r="13" spans="1:11" ht="22" thickBot="1" x14ac:dyDescent="0.25">
      <c r="A13" s="70"/>
      <c r="B13" s="7" t="s">
        <v>10</v>
      </c>
      <c r="C13" s="8">
        <v>10000</v>
      </c>
      <c r="D13" s="7" t="s">
        <v>9</v>
      </c>
    </row>
    <row r="14" spans="1:11" ht="22" thickBot="1" x14ac:dyDescent="0.25">
      <c r="A14" s="70"/>
      <c r="B14" s="5" t="s">
        <v>11</v>
      </c>
      <c r="C14" s="6">
        <v>12500</v>
      </c>
      <c r="D14" s="5" t="s">
        <v>9</v>
      </c>
      <c r="H14">
        <f>(H11+H12)*2*20</f>
        <v>1320</v>
      </c>
    </row>
    <row r="15" spans="1:11" ht="22" thickBot="1" x14ac:dyDescent="0.25">
      <c r="A15" s="71"/>
      <c r="B15" s="7" t="s">
        <v>12</v>
      </c>
      <c r="C15" s="8">
        <v>1200</v>
      </c>
      <c r="D15" s="7" t="s">
        <v>9</v>
      </c>
    </row>
    <row r="16" spans="1:11" ht="22" thickBot="1" x14ac:dyDescent="0.25">
      <c r="A16" s="72" t="s">
        <v>17</v>
      </c>
      <c r="B16" s="78"/>
      <c r="C16" s="6">
        <v>15000</v>
      </c>
      <c r="D16" s="5" t="s">
        <v>14</v>
      </c>
      <c r="E16" s="32">
        <f>C16/H24</f>
        <v>18.75</v>
      </c>
    </row>
    <row r="17" spans="1:8" ht="22" thickBot="1" x14ac:dyDescent="0.25">
      <c r="A17" s="74" t="s">
        <v>18</v>
      </c>
      <c r="B17" s="77"/>
      <c r="C17" s="8">
        <v>12000</v>
      </c>
      <c r="D17" s="7" t="s">
        <v>35</v>
      </c>
      <c r="E17">
        <f>C17/(K11+K12)</f>
        <v>12.121212121212121</v>
      </c>
    </row>
    <row r="18" spans="1:8" x14ac:dyDescent="0.2">
      <c r="C18" s="15">
        <f>SUM(C3:C17)</f>
        <v>254400</v>
      </c>
    </row>
    <row r="19" spans="1:8" ht="17" thickBot="1" x14ac:dyDescent="0.25"/>
    <row r="20" spans="1:8" ht="25" thickBot="1" x14ac:dyDescent="0.25">
      <c r="A20" s="10"/>
      <c r="B20" s="67" t="s">
        <v>19</v>
      </c>
      <c r="C20" s="68"/>
      <c r="D20" s="67" t="s">
        <v>20</v>
      </c>
      <c r="E20" s="68"/>
      <c r="F20" s="67" t="s">
        <v>21</v>
      </c>
      <c r="G20" s="68"/>
    </row>
    <row r="21" spans="1:8" ht="44" thickTop="1" thickBot="1" x14ac:dyDescent="0.25">
      <c r="A21" s="11"/>
      <c r="B21" s="2" t="s">
        <v>22</v>
      </c>
      <c r="C21" s="2" t="s">
        <v>23</v>
      </c>
      <c r="D21" s="2" t="s">
        <v>12</v>
      </c>
      <c r="E21" s="2" t="s">
        <v>8</v>
      </c>
      <c r="F21" s="2" t="s">
        <v>10</v>
      </c>
      <c r="G21" s="2" t="s">
        <v>11</v>
      </c>
    </row>
    <row r="22" spans="1:8" ht="24" thickBot="1" x14ac:dyDescent="0.25">
      <c r="A22" s="5" t="s">
        <v>24</v>
      </c>
      <c r="B22" s="12"/>
      <c r="C22" s="12"/>
      <c r="D22" s="12"/>
      <c r="E22" s="12"/>
      <c r="F22" s="5">
        <v>25</v>
      </c>
      <c r="G22" s="5">
        <v>15</v>
      </c>
    </row>
    <row r="23" spans="1:8" ht="24" thickBot="1" x14ac:dyDescent="0.25">
      <c r="A23" s="7" t="s">
        <v>25</v>
      </c>
      <c r="B23" s="9"/>
      <c r="C23" s="9"/>
      <c r="D23" s="9"/>
      <c r="E23" s="9"/>
      <c r="F23" s="13">
        <v>0.75</v>
      </c>
      <c r="G23" s="13">
        <v>0.95</v>
      </c>
    </row>
    <row r="24" spans="1:8" ht="22" thickBot="1" x14ac:dyDescent="0.25">
      <c r="A24" s="5" t="s">
        <v>26</v>
      </c>
      <c r="B24" s="5">
        <v>50</v>
      </c>
      <c r="C24" s="5">
        <v>35</v>
      </c>
      <c r="D24" s="5">
        <v>55</v>
      </c>
      <c r="E24" s="5">
        <v>180</v>
      </c>
      <c r="F24" s="5">
        <v>270</v>
      </c>
      <c r="G24" s="5">
        <v>210</v>
      </c>
      <c r="H24">
        <f>SUM(B24:G24)</f>
        <v>800</v>
      </c>
    </row>
    <row r="25" spans="1:8" ht="24" thickBot="1" x14ac:dyDescent="0.25">
      <c r="A25" s="7" t="s">
        <v>6</v>
      </c>
      <c r="B25" s="9"/>
      <c r="C25" s="9"/>
      <c r="D25" s="9"/>
      <c r="E25" s="7">
        <v>1</v>
      </c>
      <c r="F25" s="7">
        <v>4</v>
      </c>
      <c r="G25" s="7">
        <v>3</v>
      </c>
    </row>
    <row r="26" spans="1:8" ht="24" thickBot="1" x14ac:dyDescent="0.25">
      <c r="A26" s="5" t="s">
        <v>27</v>
      </c>
      <c r="B26" s="12"/>
      <c r="C26" s="12"/>
      <c r="D26" s="12"/>
      <c r="E26" s="14">
        <v>3</v>
      </c>
      <c r="F26" s="14">
        <v>8</v>
      </c>
      <c r="G26" s="14">
        <v>6</v>
      </c>
    </row>
    <row r="27" spans="1:8" ht="64" thickBot="1" x14ac:dyDescent="0.25">
      <c r="A27" s="7" t="s">
        <v>5</v>
      </c>
      <c r="B27" s="7">
        <v>5</v>
      </c>
      <c r="C27" s="7">
        <v>3</v>
      </c>
      <c r="D27" s="7">
        <v>2</v>
      </c>
      <c r="E27" s="9"/>
      <c r="F27" s="9"/>
      <c r="G27" s="9"/>
    </row>
    <row r="28" spans="1:8" ht="24" thickBot="1" x14ac:dyDescent="0.25">
      <c r="A28" s="72" t="s">
        <v>28</v>
      </c>
      <c r="B28" s="73"/>
      <c r="C28" s="73"/>
      <c r="D28" s="78"/>
      <c r="E28" s="5">
        <v>120</v>
      </c>
      <c r="F28" s="12"/>
      <c r="G28" s="12"/>
    </row>
    <row r="29" spans="1:8" ht="24" thickBot="1" x14ac:dyDescent="0.25">
      <c r="A29" s="74" t="s">
        <v>29</v>
      </c>
      <c r="B29" s="75"/>
      <c r="C29" s="75"/>
      <c r="D29" s="77"/>
      <c r="E29" s="7">
        <v>350</v>
      </c>
      <c r="F29" s="9"/>
      <c r="G29" s="9"/>
    </row>
    <row r="30" spans="1:8" ht="24" thickBot="1" x14ac:dyDescent="0.25">
      <c r="A30" s="72" t="s">
        <v>30</v>
      </c>
      <c r="B30" s="73"/>
      <c r="C30" s="73"/>
      <c r="D30" s="78"/>
      <c r="E30" s="5">
        <v>500</v>
      </c>
      <c r="F30" s="12"/>
      <c r="G30" s="12"/>
    </row>
    <row r="32" spans="1:8" ht="17" thickBot="1" x14ac:dyDescent="0.25">
      <c r="A32" s="41" t="s">
        <v>31</v>
      </c>
      <c r="B32" s="42"/>
    </row>
    <row r="33" spans="1:9" ht="23" thickTop="1" thickBot="1" x14ac:dyDescent="0.25">
      <c r="C33" s="34" t="s">
        <v>22</v>
      </c>
      <c r="D33" s="34" t="s">
        <v>23</v>
      </c>
      <c r="E33" s="34" t="s">
        <v>12</v>
      </c>
      <c r="F33" s="34" t="s">
        <v>8</v>
      </c>
      <c r="G33" s="34" t="s">
        <v>10</v>
      </c>
      <c r="H33" s="34" t="s">
        <v>11</v>
      </c>
    </row>
    <row r="34" spans="1:9" ht="23" thickTop="1" thickBot="1" x14ac:dyDescent="0.25">
      <c r="A34" s="79" t="s">
        <v>2</v>
      </c>
      <c r="B34" s="35" t="s">
        <v>3</v>
      </c>
      <c r="C34" s="38">
        <f>$E$3*B26</f>
        <v>0</v>
      </c>
      <c r="D34" s="38">
        <f t="shared" ref="D34:H34" si="0">$E$3*C26</f>
        <v>0</v>
      </c>
      <c r="E34" s="38">
        <f t="shared" si="0"/>
        <v>0</v>
      </c>
      <c r="F34" s="38">
        <f t="shared" si="0"/>
        <v>6000</v>
      </c>
      <c r="G34" s="38">
        <f t="shared" si="0"/>
        <v>16000</v>
      </c>
      <c r="H34" s="38">
        <f t="shared" si="0"/>
        <v>12000</v>
      </c>
      <c r="I34" s="39">
        <f>SUM(C34:H34)</f>
        <v>34000</v>
      </c>
    </row>
    <row r="35" spans="1:9" ht="22" thickBot="1" x14ac:dyDescent="0.25">
      <c r="A35" s="80"/>
      <c r="B35" s="36" t="s">
        <v>5</v>
      </c>
      <c r="C35" s="38">
        <f>$E$4*B27</f>
        <v>10000</v>
      </c>
      <c r="D35" s="38">
        <f t="shared" ref="D35:H35" si="1">$E$4*C27</f>
        <v>6000</v>
      </c>
      <c r="E35" s="38">
        <f t="shared" si="1"/>
        <v>4000</v>
      </c>
      <c r="F35" s="38">
        <f t="shared" si="1"/>
        <v>0</v>
      </c>
      <c r="G35" s="38">
        <f t="shared" si="1"/>
        <v>0</v>
      </c>
      <c r="H35" s="38">
        <f t="shared" si="1"/>
        <v>0</v>
      </c>
      <c r="I35" s="39">
        <f t="shared" ref="I35:I48" si="2">SUM(C35:H35)</f>
        <v>20000</v>
      </c>
    </row>
    <row r="36" spans="1:9" ht="22" thickBot="1" x14ac:dyDescent="0.25">
      <c r="A36" s="81"/>
      <c r="B36" s="37" t="s">
        <v>6</v>
      </c>
      <c r="C36" s="38">
        <f>$E$5*B25</f>
        <v>0</v>
      </c>
      <c r="D36" s="38">
        <f t="shared" ref="D36:H36" si="3">$E$5*C25</f>
        <v>0</v>
      </c>
      <c r="E36" s="38">
        <f t="shared" si="3"/>
        <v>0</v>
      </c>
      <c r="F36" s="38">
        <f t="shared" si="3"/>
        <v>4500</v>
      </c>
      <c r="G36" s="38">
        <f t="shared" si="3"/>
        <v>18000</v>
      </c>
      <c r="H36" s="38">
        <f t="shared" si="3"/>
        <v>13500</v>
      </c>
      <c r="I36" s="39">
        <f t="shared" si="2"/>
        <v>36000</v>
      </c>
    </row>
    <row r="37" spans="1:9" ht="22" thickBot="1" x14ac:dyDescent="0.25">
      <c r="A37" s="69" t="s">
        <v>7</v>
      </c>
      <c r="B37" s="36" t="s">
        <v>8</v>
      </c>
      <c r="C37" s="38"/>
      <c r="D37" s="38"/>
      <c r="E37" s="38"/>
      <c r="F37" s="38">
        <f>C6</f>
        <v>25000</v>
      </c>
      <c r="G37" s="38"/>
      <c r="H37" s="38"/>
      <c r="I37" s="39">
        <f t="shared" si="2"/>
        <v>25000</v>
      </c>
    </row>
    <row r="38" spans="1:9" ht="22" thickBot="1" x14ac:dyDescent="0.25">
      <c r="A38" s="70"/>
      <c r="B38" s="37" t="s">
        <v>10</v>
      </c>
      <c r="C38" s="38"/>
      <c r="D38" s="38"/>
      <c r="E38" s="38"/>
      <c r="F38" s="38"/>
      <c r="G38" s="38">
        <f>C7</f>
        <v>20000</v>
      </c>
      <c r="H38" s="38"/>
      <c r="I38" s="39">
        <f t="shared" si="2"/>
        <v>20000</v>
      </c>
    </row>
    <row r="39" spans="1:9" ht="22" thickBot="1" x14ac:dyDescent="0.25">
      <c r="A39" s="70"/>
      <c r="B39" s="36" t="s">
        <v>11</v>
      </c>
      <c r="C39" s="38"/>
      <c r="D39" s="38"/>
      <c r="E39" s="38"/>
      <c r="F39" s="38"/>
      <c r="G39" s="38"/>
      <c r="H39" s="38">
        <f>C8</f>
        <v>18000</v>
      </c>
      <c r="I39" s="39">
        <f t="shared" si="2"/>
        <v>18000</v>
      </c>
    </row>
    <row r="40" spans="1:9" ht="22" thickBot="1" x14ac:dyDescent="0.25">
      <c r="A40" s="71"/>
      <c r="B40" s="37" t="s">
        <v>12</v>
      </c>
      <c r="C40" s="39"/>
      <c r="D40" s="39"/>
      <c r="E40" s="38">
        <f>C9</f>
        <v>1500</v>
      </c>
      <c r="F40" s="39"/>
      <c r="G40" s="39"/>
      <c r="H40" s="39"/>
      <c r="I40" s="39">
        <f t="shared" si="2"/>
        <v>1500</v>
      </c>
    </row>
    <row r="41" spans="1:9" ht="21" thickBot="1" x14ac:dyDescent="0.25">
      <c r="A41" s="72" t="s">
        <v>13</v>
      </c>
      <c r="B41" s="73"/>
      <c r="C41" s="40">
        <f>$E$10*B24</f>
        <v>625</v>
      </c>
      <c r="D41" s="40">
        <f t="shared" ref="D41:H41" si="4">$E$10*C24</f>
        <v>437.5</v>
      </c>
      <c r="E41" s="40">
        <f t="shared" si="4"/>
        <v>687.5</v>
      </c>
      <c r="F41" s="40">
        <f t="shared" si="4"/>
        <v>2250</v>
      </c>
      <c r="G41" s="40">
        <f t="shared" si="4"/>
        <v>3375</v>
      </c>
      <c r="H41" s="40">
        <f t="shared" si="4"/>
        <v>2625</v>
      </c>
      <c r="I41" s="39">
        <f t="shared" si="2"/>
        <v>10000</v>
      </c>
    </row>
    <row r="42" spans="1:9" ht="21" thickBot="1" x14ac:dyDescent="0.25">
      <c r="A42" s="74" t="s">
        <v>15</v>
      </c>
      <c r="B42" s="75"/>
      <c r="C42" s="38">
        <f>C11</f>
        <v>34200</v>
      </c>
      <c r="D42" s="38"/>
      <c r="E42" s="38"/>
      <c r="F42" s="38"/>
      <c r="G42" s="38"/>
      <c r="H42" s="38"/>
      <c r="I42" s="39">
        <f t="shared" si="2"/>
        <v>34200</v>
      </c>
    </row>
    <row r="43" spans="1:9" ht="22" thickBot="1" x14ac:dyDescent="0.25">
      <c r="A43" s="69" t="s">
        <v>16</v>
      </c>
      <c r="B43" s="36" t="s">
        <v>8</v>
      </c>
      <c r="C43" s="39"/>
      <c r="D43" s="39"/>
      <c r="E43" s="39"/>
      <c r="F43" s="38">
        <f>C12</f>
        <v>5000</v>
      </c>
      <c r="G43" s="38"/>
      <c r="H43" s="38"/>
      <c r="I43" s="39">
        <f t="shared" si="2"/>
        <v>5000</v>
      </c>
    </row>
    <row r="44" spans="1:9" ht="22" thickBot="1" x14ac:dyDescent="0.25">
      <c r="A44" s="70"/>
      <c r="B44" s="37" t="s">
        <v>10</v>
      </c>
      <c r="C44" s="39"/>
      <c r="D44" s="39"/>
      <c r="E44" s="39"/>
      <c r="F44" s="38"/>
      <c r="G44" s="38">
        <f>C13</f>
        <v>10000</v>
      </c>
      <c r="H44" s="38"/>
      <c r="I44" s="39">
        <f t="shared" si="2"/>
        <v>10000</v>
      </c>
    </row>
    <row r="45" spans="1:9" ht="22" thickBot="1" x14ac:dyDescent="0.25">
      <c r="A45" s="70"/>
      <c r="B45" s="36" t="s">
        <v>11</v>
      </c>
      <c r="C45" s="39"/>
      <c r="D45" s="39"/>
      <c r="E45" s="39"/>
      <c r="F45" s="38"/>
      <c r="G45" s="38"/>
      <c r="H45" s="38">
        <f>C14</f>
        <v>12500</v>
      </c>
      <c r="I45" s="39">
        <f t="shared" si="2"/>
        <v>12500</v>
      </c>
    </row>
    <row r="46" spans="1:9" ht="22" thickBot="1" x14ac:dyDescent="0.25">
      <c r="A46" s="71"/>
      <c r="B46" s="37" t="s">
        <v>12</v>
      </c>
      <c r="C46" s="39"/>
      <c r="D46" s="39"/>
      <c r="E46" s="3">
        <f>C15</f>
        <v>1200</v>
      </c>
      <c r="F46" s="39"/>
      <c r="G46" s="39"/>
      <c r="H46" s="39"/>
      <c r="I46" s="39">
        <f t="shared" si="2"/>
        <v>1200</v>
      </c>
    </row>
    <row r="47" spans="1:9" ht="21" thickBot="1" x14ac:dyDescent="0.25">
      <c r="A47" s="72" t="s">
        <v>17</v>
      </c>
      <c r="B47" s="73"/>
      <c r="C47" s="40">
        <f>$E$16*B24</f>
        <v>937.5</v>
      </c>
      <c r="D47" s="40">
        <f t="shared" ref="D47:H47" si="5">$E$16*C24</f>
        <v>656.25</v>
      </c>
      <c r="E47" s="40">
        <f t="shared" si="5"/>
        <v>1031.25</v>
      </c>
      <c r="F47" s="40">
        <f t="shared" si="5"/>
        <v>3375</v>
      </c>
      <c r="G47" s="40">
        <f t="shared" si="5"/>
        <v>5062.5</v>
      </c>
      <c r="H47" s="40">
        <f t="shared" si="5"/>
        <v>3937.5</v>
      </c>
      <c r="I47" s="39">
        <f t="shared" si="2"/>
        <v>15000</v>
      </c>
    </row>
    <row r="48" spans="1:9" ht="21" thickBot="1" x14ac:dyDescent="0.25">
      <c r="A48" s="74" t="s">
        <v>18</v>
      </c>
      <c r="B48" s="75"/>
      <c r="C48" s="39"/>
      <c r="D48" s="39"/>
      <c r="E48" s="39"/>
      <c r="F48" s="39"/>
      <c r="G48" s="39">
        <f>E17*K11</f>
        <v>6818.181818181818</v>
      </c>
      <c r="H48" s="39">
        <f>E17*K12</f>
        <v>5181.818181818182</v>
      </c>
      <c r="I48" s="39">
        <f t="shared" si="2"/>
        <v>12000</v>
      </c>
    </row>
    <row r="49" spans="1:10" ht="17" thickBot="1" x14ac:dyDescent="0.25">
      <c r="C49" s="16"/>
      <c r="D49" s="16"/>
      <c r="E49" s="16"/>
      <c r="F49" s="16"/>
      <c r="G49" s="16"/>
      <c r="H49" s="16"/>
      <c r="I49" s="16"/>
    </row>
    <row r="50" spans="1:10" ht="22" thickTop="1" thickBot="1" x14ac:dyDescent="0.25">
      <c r="C50" s="17">
        <f t="shared" ref="C50:H50" si="6">SUM(C34:C48)</f>
        <v>45762.5</v>
      </c>
      <c r="D50" s="17">
        <f t="shared" si="6"/>
        <v>7093.75</v>
      </c>
      <c r="E50" s="17">
        <f>SUM(E34:E48)</f>
        <v>8418.75</v>
      </c>
      <c r="F50" s="17">
        <f t="shared" si="6"/>
        <v>46125</v>
      </c>
      <c r="G50" s="17">
        <f t="shared" si="6"/>
        <v>79255.681818181823</v>
      </c>
      <c r="H50" s="17">
        <f t="shared" si="6"/>
        <v>67744.318181818177</v>
      </c>
      <c r="I50" s="16">
        <f>SUM(I34:I48)</f>
        <v>254400</v>
      </c>
      <c r="J50" t="s">
        <v>44</v>
      </c>
    </row>
    <row r="51" spans="1:10" x14ac:dyDescent="0.2">
      <c r="A51" s="43" t="s">
        <v>36</v>
      </c>
      <c r="B51" s="44" t="s">
        <v>57</v>
      </c>
    </row>
    <row r="52" spans="1:10" x14ac:dyDescent="0.2">
      <c r="A52" t="s">
        <v>37</v>
      </c>
      <c r="B52" s="33">
        <f>C50/(K11+K12)</f>
        <v>46.224747474747474</v>
      </c>
      <c r="C52" s="46">
        <f>-C50</f>
        <v>-45762.5</v>
      </c>
      <c r="D52" s="45"/>
      <c r="E52" s="45"/>
      <c r="F52" s="45"/>
      <c r="G52" s="45">
        <f>B52*K11</f>
        <v>26001.420454545456</v>
      </c>
      <c r="H52" s="45">
        <f>B52*K12</f>
        <v>19761.079545454544</v>
      </c>
      <c r="I52" s="18">
        <f>SUM(C52:H52)</f>
        <v>0</v>
      </c>
    </row>
    <row r="53" spans="1:10" x14ac:dyDescent="0.2">
      <c r="A53" t="s">
        <v>40</v>
      </c>
      <c r="B53" s="33">
        <f>D50/(SUM(E50:H50))</f>
        <v>3.5197072595900394E-2</v>
      </c>
      <c r="C53" s="45"/>
      <c r="D53" s="46">
        <f>-D50</f>
        <v>-7093.75</v>
      </c>
      <c r="E53" s="45">
        <f>$B$53*E50</f>
        <v>296.31535491673645</v>
      </c>
      <c r="F53" s="45">
        <f t="shared" ref="F53:H53" si="7">$B$53*F50</f>
        <v>1623.4649734859056</v>
      </c>
      <c r="G53" s="45">
        <f t="shared" si="7"/>
        <v>2789.5679865921288</v>
      </c>
      <c r="H53" s="45">
        <f t="shared" si="7"/>
        <v>2384.4016850052294</v>
      </c>
      <c r="I53" s="18">
        <f>SUM(C53:H53)</f>
        <v>0</v>
      </c>
    </row>
    <row r="54" spans="1:10" x14ac:dyDescent="0.2">
      <c r="A54" t="s">
        <v>41</v>
      </c>
      <c r="B54" s="33">
        <f>(-E54)/SUM(F50:H50)</f>
        <v>4.5126551999568859E-2</v>
      </c>
      <c r="C54" s="45"/>
      <c r="D54" s="45"/>
      <c r="E54" s="46">
        <f>-(E53+E50)</f>
        <v>-8715.0653549167364</v>
      </c>
      <c r="F54" s="45">
        <f>$B$54*F50</f>
        <v>2081.4622109801135</v>
      </c>
      <c r="G54" s="45">
        <f t="shared" ref="G54:H54" si="8">$B$54*G50</f>
        <v>3576.5356468294663</v>
      </c>
      <c r="H54" s="45">
        <f t="shared" si="8"/>
        <v>3057.0674971071562</v>
      </c>
      <c r="I54" s="18">
        <f>SUM(C54:H54)</f>
        <v>0</v>
      </c>
    </row>
    <row r="55" spans="1:10" x14ac:dyDescent="0.2">
      <c r="A55" t="s">
        <v>42</v>
      </c>
      <c r="B55" s="33">
        <f>(-F55)/(K11+K12)</f>
        <v>12.583314945572226</v>
      </c>
      <c r="C55" s="45"/>
      <c r="D55" s="45"/>
      <c r="E55" s="45"/>
      <c r="F55" s="46">
        <f>-(F50+F53+F54)*25%</f>
        <v>-12457.481796116504</v>
      </c>
      <c r="G55" s="45">
        <f>B55*K11</f>
        <v>7078.1146568843769</v>
      </c>
      <c r="H55" s="45">
        <f>B55*K12</f>
        <v>5379.3671392321266</v>
      </c>
      <c r="I55" s="18">
        <f>SUM(C55:H55)</f>
        <v>0</v>
      </c>
    </row>
    <row r="56" spans="1:10" ht="17" thickBot="1" x14ac:dyDescent="0.25">
      <c r="I56" s="18">
        <f t="shared" ref="I56:I57" si="9">SUM(C56:H56)</f>
        <v>0</v>
      </c>
    </row>
    <row r="57" spans="1:10" ht="22" thickTop="1" thickBot="1" x14ac:dyDescent="0.25">
      <c r="B57" t="s">
        <v>43</v>
      </c>
      <c r="C57" s="17">
        <f>SUM(C50:C56)</f>
        <v>0</v>
      </c>
      <c r="D57" s="17">
        <f t="shared" ref="D57:H57" si="10">SUM(D50:D56)</f>
        <v>0</v>
      </c>
      <c r="E57" s="17">
        <f t="shared" si="10"/>
        <v>0</v>
      </c>
      <c r="F57" s="17">
        <f t="shared" si="10"/>
        <v>37372.445388349515</v>
      </c>
      <c r="G57" s="17">
        <f t="shared" si="10"/>
        <v>118701.32056303325</v>
      </c>
      <c r="H57" s="17">
        <f t="shared" si="10"/>
        <v>98326.234048617232</v>
      </c>
      <c r="I57" s="53">
        <f t="shared" si="9"/>
        <v>254400</v>
      </c>
      <c r="J57" t="s">
        <v>44</v>
      </c>
    </row>
    <row r="60" spans="1:10" x14ac:dyDescent="0.2">
      <c r="A60" s="31" t="s">
        <v>45</v>
      </c>
    </row>
    <row r="62" spans="1:10" x14ac:dyDescent="0.2">
      <c r="A62" s="31" t="s">
        <v>46</v>
      </c>
    </row>
    <row r="63" spans="1:10" x14ac:dyDescent="0.2">
      <c r="C63" t="s">
        <v>47</v>
      </c>
      <c r="D63" s="19">
        <f>G57/K11</f>
        <v>211.0245698898369</v>
      </c>
    </row>
    <row r="64" spans="1:10" x14ac:dyDescent="0.2">
      <c r="C64" t="s">
        <v>48</v>
      </c>
      <c r="D64" s="19">
        <f>H57/K12</f>
        <v>230.00288666343212</v>
      </c>
    </row>
    <row r="66" spans="1:8" x14ac:dyDescent="0.2">
      <c r="A66" s="31" t="s">
        <v>49</v>
      </c>
    </row>
    <row r="67" spans="1:8" ht="17" thickBot="1" x14ac:dyDescent="0.25"/>
    <row r="68" spans="1:8" ht="22" thickBot="1" x14ac:dyDescent="0.25">
      <c r="B68" s="20" t="s">
        <v>50</v>
      </c>
      <c r="C68" s="20" t="s">
        <v>55</v>
      </c>
      <c r="D68" s="20" t="s">
        <v>51</v>
      </c>
      <c r="E68" s="21" t="s">
        <v>56</v>
      </c>
      <c r="F68" s="21" t="s">
        <v>57</v>
      </c>
      <c r="G68" s="21" t="s">
        <v>58</v>
      </c>
    </row>
    <row r="69" spans="1:8" ht="23" thickTop="1" thickBot="1" x14ac:dyDescent="0.25">
      <c r="B69" s="2" t="s">
        <v>52</v>
      </c>
      <c r="C69" s="5">
        <v>120</v>
      </c>
      <c r="D69" s="2">
        <v>60</v>
      </c>
      <c r="E69" s="2">
        <f>C69*D69</f>
        <v>7200</v>
      </c>
      <c r="F69" s="76">
        <f>(SUM(F50:F54))/E72</f>
        <v>1.6364508106556985</v>
      </c>
      <c r="G69" s="19">
        <f>(F69*E69)/C69</f>
        <v>98.18704863934191</v>
      </c>
    </row>
    <row r="70" spans="1:8" ht="23" thickTop="1" thickBot="1" x14ac:dyDescent="0.25">
      <c r="B70" s="5" t="s">
        <v>53</v>
      </c>
      <c r="C70" s="7">
        <v>350</v>
      </c>
      <c r="D70" s="5">
        <v>45</v>
      </c>
      <c r="E70" s="2">
        <f t="shared" ref="E70:E71" si="11">C70*D70</f>
        <v>15750</v>
      </c>
      <c r="F70" s="76"/>
      <c r="G70" s="19">
        <f>F69*E70/C70</f>
        <v>73.640286479506429</v>
      </c>
    </row>
    <row r="71" spans="1:8" ht="23" thickTop="1" thickBot="1" x14ac:dyDescent="0.25">
      <c r="B71" s="7" t="s">
        <v>54</v>
      </c>
      <c r="C71" s="5">
        <v>500</v>
      </c>
      <c r="D71" s="7">
        <v>15</v>
      </c>
      <c r="E71" s="2">
        <f t="shared" si="11"/>
        <v>7500</v>
      </c>
      <c r="F71" s="76"/>
      <c r="G71" s="19">
        <f>E71*F69/C71</f>
        <v>24.546762159835477</v>
      </c>
    </row>
    <row r="72" spans="1:8" ht="22" thickTop="1" thickBot="1" x14ac:dyDescent="0.25">
      <c r="E72" s="2">
        <f>SUM(E69:E71)</f>
        <v>30450</v>
      </c>
      <c r="F72" t="s">
        <v>66</v>
      </c>
    </row>
    <row r="73" spans="1:8" x14ac:dyDescent="0.2">
      <c r="A73" s="31" t="s">
        <v>59</v>
      </c>
    </row>
    <row r="74" spans="1:8" ht="17" thickBot="1" x14ac:dyDescent="0.25"/>
    <row r="75" spans="1:8" ht="23" thickTop="1" thickBot="1" x14ac:dyDescent="0.25">
      <c r="A75" s="22"/>
      <c r="B75" s="22"/>
      <c r="C75" s="23" t="s">
        <v>8</v>
      </c>
      <c r="D75" s="23" t="s">
        <v>10</v>
      </c>
      <c r="E75" s="23" t="s">
        <v>11</v>
      </c>
    </row>
    <row r="76" spans="1:8" ht="23" thickTop="1" thickBot="1" x14ac:dyDescent="0.25">
      <c r="A76" s="22"/>
      <c r="B76" s="23" t="s">
        <v>60</v>
      </c>
      <c r="C76" s="28">
        <v>62000</v>
      </c>
      <c r="D76" s="28">
        <v>153000</v>
      </c>
      <c r="E76" s="28">
        <v>168000</v>
      </c>
      <c r="G76" s="54"/>
      <c r="H76" s="54"/>
    </row>
    <row r="77" spans="1:8" ht="23" thickTop="1" thickBot="1" x14ac:dyDescent="0.25">
      <c r="A77" s="22"/>
      <c r="B77" s="23" t="s">
        <v>61</v>
      </c>
      <c r="C77" s="28"/>
      <c r="D77" s="28"/>
      <c r="E77" s="28"/>
    </row>
    <row r="78" spans="1:8" ht="23" thickTop="1" thickBot="1" x14ac:dyDescent="0.25">
      <c r="A78" s="61" t="s">
        <v>2</v>
      </c>
      <c r="B78" s="23" t="s">
        <v>3</v>
      </c>
      <c r="C78" s="29">
        <f>F34</f>
        <v>6000</v>
      </c>
      <c r="D78" s="29">
        <f t="shared" ref="D78:E80" si="12">G34</f>
        <v>16000</v>
      </c>
      <c r="E78" s="29">
        <f t="shared" si="12"/>
        <v>12000</v>
      </c>
    </row>
    <row r="79" spans="1:8" ht="22" thickBot="1" x14ac:dyDescent="0.25">
      <c r="A79" s="62"/>
      <c r="B79" s="24" t="s">
        <v>5</v>
      </c>
      <c r="C79" s="29">
        <f t="shared" ref="C79:C80" si="13">F35</f>
        <v>0</v>
      </c>
      <c r="D79" s="29">
        <f t="shared" si="12"/>
        <v>0</v>
      </c>
      <c r="E79" s="29">
        <f t="shared" si="12"/>
        <v>0</v>
      </c>
    </row>
    <row r="80" spans="1:8" ht="22" thickBot="1" x14ac:dyDescent="0.25">
      <c r="A80" s="63"/>
      <c r="B80" s="25" t="s">
        <v>6</v>
      </c>
      <c r="C80" s="29">
        <f t="shared" si="13"/>
        <v>4500</v>
      </c>
      <c r="D80" s="29">
        <f t="shared" si="12"/>
        <v>18000</v>
      </c>
      <c r="E80" s="29">
        <f t="shared" si="12"/>
        <v>13500</v>
      </c>
      <c r="G80" s="54"/>
      <c r="H80" s="54"/>
    </row>
    <row r="81" spans="1:8" ht="22" thickBot="1" x14ac:dyDescent="0.25">
      <c r="A81" s="64" t="s">
        <v>7</v>
      </c>
      <c r="B81" s="24" t="s">
        <v>8</v>
      </c>
      <c r="C81" s="29">
        <f>F37</f>
        <v>25000</v>
      </c>
      <c r="D81" s="29">
        <f t="shared" ref="D81:E88" si="14">G37</f>
        <v>0</v>
      </c>
      <c r="E81" s="29">
        <f t="shared" si="14"/>
        <v>0</v>
      </c>
      <c r="G81" s="54"/>
      <c r="H81" s="54"/>
    </row>
    <row r="82" spans="1:8" ht="22" thickBot="1" x14ac:dyDescent="0.25">
      <c r="A82" s="65"/>
      <c r="B82" s="25" t="s">
        <v>10</v>
      </c>
      <c r="C82" s="29">
        <f t="shared" ref="C82:C91" si="15">F38</f>
        <v>0</v>
      </c>
      <c r="D82" s="29">
        <f t="shared" si="14"/>
        <v>20000</v>
      </c>
      <c r="E82" s="29">
        <f t="shared" si="14"/>
        <v>0</v>
      </c>
      <c r="G82" s="54"/>
      <c r="H82" s="54"/>
    </row>
    <row r="83" spans="1:8" ht="22" thickBot="1" x14ac:dyDescent="0.25">
      <c r="A83" s="65"/>
      <c r="B83" s="24" t="s">
        <v>11</v>
      </c>
      <c r="C83" s="29">
        <f t="shared" si="15"/>
        <v>0</v>
      </c>
      <c r="D83" s="29">
        <f t="shared" si="14"/>
        <v>0</v>
      </c>
      <c r="E83" s="29">
        <f t="shared" si="14"/>
        <v>18000</v>
      </c>
      <c r="G83" s="54"/>
      <c r="H83" s="54"/>
    </row>
    <row r="84" spans="1:8" ht="22" thickBot="1" x14ac:dyDescent="0.25">
      <c r="A84" s="66"/>
      <c r="B84" s="25" t="s">
        <v>12</v>
      </c>
      <c r="C84" s="29">
        <f t="shared" si="15"/>
        <v>0</v>
      </c>
      <c r="D84" s="29">
        <f t="shared" si="14"/>
        <v>0</v>
      </c>
      <c r="E84" s="29">
        <f t="shared" si="14"/>
        <v>0</v>
      </c>
      <c r="G84" s="54"/>
      <c r="H84" s="54"/>
    </row>
    <row r="85" spans="1:8" ht="21" thickBot="1" x14ac:dyDescent="0.25">
      <c r="A85" s="57" t="s">
        <v>13</v>
      </c>
      <c r="B85" s="58"/>
      <c r="C85" s="29">
        <f t="shared" si="15"/>
        <v>2250</v>
      </c>
      <c r="D85" s="29">
        <f t="shared" si="14"/>
        <v>3375</v>
      </c>
      <c r="E85" s="29">
        <f t="shared" si="14"/>
        <v>2625</v>
      </c>
    </row>
    <row r="86" spans="1:8" ht="21" thickBot="1" x14ac:dyDescent="0.25">
      <c r="A86" s="59" t="s">
        <v>15</v>
      </c>
      <c r="B86" s="60"/>
      <c r="C86" s="29">
        <f t="shared" si="15"/>
        <v>0</v>
      </c>
      <c r="D86" s="29">
        <f t="shared" si="14"/>
        <v>0</v>
      </c>
      <c r="E86" s="29">
        <f t="shared" si="14"/>
        <v>0</v>
      </c>
    </row>
    <row r="87" spans="1:8" ht="22" thickBot="1" x14ac:dyDescent="0.25">
      <c r="A87" s="64" t="s">
        <v>16</v>
      </c>
      <c r="B87" s="24" t="s">
        <v>8</v>
      </c>
      <c r="C87" s="29">
        <f t="shared" si="15"/>
        <v>5000</v>
      </c>
      <c r="D87" s="29">
        <f t="shared" si="14"/>
        <v>0</v>
      </c>
      <c r="E87" s="29">
        <f t="shared" si="14"/>
        <v>0</v>
      </c>
      <c r="G87" s="54"/>
      <c r="H87" s="54"/>
    </row>
    <row r="88" spans="1:8" ht="22" thickBot="1" x14ac:dyDescent="0.25">
      <c r="A88" s="65"/>
      <c r="B88" s="25" t="s">
        <v>10</v>
      </c>
      <c r="C88" s="29">
        <f t="shared" si="15"/>
        <v>0</v>
      </c>
      <c r="D88" s="29">
        <f t="shared" si="14"/>
        <v>10000</v>
      </c>
      <c r="E88" s="29">
        <f t="shared" si="14"/>
        <v>0</v>
      </c>
    </row>
    <row r="89" spans="1:8" ht="22" thickBot="1" x14ac:dyDescent="0.25">
      <c r="A89" s="65"/>
      <c r="B89" s="24" t="s">
        <v>11</v>
      </c>
      <c r="C89" s="29">
        <f>F45</f>
        <v>0</v>
      </c>
      <c r="D89" s="29">
        <f t="shared" ref="D89:E91" si="16">G45</f>
        <v>0</v>
      </c>
      <c r="E89" s="29">
        <f t="shared" si="16"/>
        <v>12500</v>
      </c>
    </row>
    <row r="90" spans="1:8" ht="22" thickBot="1" x14ac:dyDescent="0.25">
      <c r="A90" s="66"/>
      <c r="B90" s="25" t="s">
        <v>12</v>
      </c>
      <c r="C90" s="29">
        <f t="shared" si="15"/>
        <v>0</v>
      </c>
      <c r="D90" s="29">
        <f t="shared" si="16"/>
        <v>0</v>
      </c>
      <c r="E90" s="29">
        <f t="shared" si="16"/>
        <v>0</v>
      </c>
      <c r="G90" s="54"/>
      <c r="H90" s="54"/>
    </row>
    <row r="91" spans="1:8" ht="21" thickBot="1" x14ac:dyDescent="0.25">
      <c r="A91" s="57" t="s">
        <v>17</v>
      </c>
      <c r="B91" s="58"/>
      <c r="C91" s="29">
        <f t="shared" si="15"/>
        <v>3375</v>
      </c>
      <c r="D91" s="29">
        <f t="shared" si="16"/>
        <v>5062.5</v>
      </c>
      <c r="E91" s="29">
        <f t="shared" si="16"/>
        <v>3937.5</v>
      </c>
      <c r="G91" s="54"/>
      <c r="H91" s="54"/>
    </row>
    <row r="92" spans="1:8" ht="21" thickBot="1" x14ac:dyDescent="0.25">
      <c r="A92" s="59" t="s">
        <v>18</v>
      </c>
      <c r="B92" s="60"/>
      <c r="C92" s="29"/>
      <c r="D92" s="29">
        <f>G48</f>
        <v>6818.181818181818</v>
      </c>
      <c r="E92" s="29">
        <f>H48</f>
        <v>5181.818181818182</v>
      </c>
      <c r="G92" s="54"/>
      <c r="H92" s="54"/>
    </row>
    <row r="93" spans="1:8" ht="17" thickBot="1" x14ac:dyDescent="0.25">
      <c r="B93" t="s">
        <v>62</v>
      </c>
      <c r="C93" s="15"/>
      <c r="D93" s="15"/>
      <c r="E93" s="15"/>
      <c r="H93" s="54"/>
    </row>
    <row r="94" spans="1:8" ht="22" thickBot="1" x14ac:dyDescent="0.25">
      <c r="B94" s="26" t="s">
        <v>37</v>
      </c>
      <c r="C94" s="15"/>
      <c r="D94" s="15">
        <f>G52</f>
        <v>26001.420454545456</v>
      </c>
      <c r="E94" s="15">
        <f>H52</f>
        <v>19761.079545454544</v>
      </c>
      <c r="G94" s="54"/>
      <c r="H94" s="54"/>
    </row>
    <row r="95" spans="1:8" ht="22" thickBot="1" x14ac:dyDescent="0.25">
      <c r="B95" s="26" t="s">
        <v>63</v>
      </c>
      <c r="C95" s="15">
        <f>F53</f>
        <v>1623.4649734859056</v>
      </c>
      <c r="D95" s="15">
        <f t="shared" ref="D95:E96" si="17">G53</f>
        <v>2789.5679865921288</v>
      </c>
      <c r="E95" s="15">
        <f t="shared" si="17"/>
        <v>2384.4016850052294</v>
      </c>
      <c r="G95" s="54"/>
      <c r="H95" s="54"/>
    </row>
    <row r="96" spans="1:8" ht="43" thickBot="1" x14ac:dyDescent="0.25">
      <c r="B96" s="26" t="s">
        <v>64</v>
      </c>
      <c r="C96" s="15">
        <f>F54</f>
        <v>2081.4622109801135</v>
      </c>
      <c r="D96" s="15">
        <f t="shared" si="17"/>
        <v>3576.5356468294663</v>
      </c>
      <c r="E96" s="15">
        <f t="shared" si="17"/>
        <v>3057.0674971071562</v>
      </c>
      <c r="G96" s="54"/>
      <c r="H96" s="54"/>
    </row>
    <row r="97" spans="2:8" ht="22" thickBot="1" x14ac:dyDescent="0.25">
      <c r="B97" s="26" t="s">
        <v>42</v>
      </c>
      <c r="C97" s="15">
        <f>F55</f>
        <v>-12457.481796116504</v>
      </c>
      <c r="D97" s="15">
        <f>G55</f>
        <v>7078.1146568843769</v>
      </c>
      <c r="E97" s="15">
        <f>H55</f>
        <v>5379.3671392321266</v>
      </c>
      <c r="G97" s="54"/>
      <c r="H97" s="54"/>
    </row>
    <row r="98" spans="2:8" x14ac:dyDescent="0.2">
      <c r="C98" s="15"/>
      <c r="D98" s="15"/>
      <c r="E98" s="15"/>
    </row>
    <row r="99" spans="2:8" ht="21" x14ac:dyDescent="0.2">
      <c r="B99" s="27" t="s">
        <v>65</v>
      </c>
      <c r="C99" s="30">
        <f>C76-(SUM(C78:C97))</f>
        <v>24627.554611650485</v>
      </c>
      <c r="D99" s="30">
        <f>D76-(SUM(D78:D97))</f>
        <v>34298.679436966748</v>
      </c>
      <c r="E99" s="30">
        <f>E76-(SUM(E78:E97))</f>
        <v>69673.765951382768</v>
      </c>
      <c r="F99" s="55"/>
      <c r="G99" s="56"/>
      <c r="H99" s="56"/>
    </row>
  </sheetData>
  <mergeCells count="29">
    <mergeCell ref="A12:A15"/>
    <mergeCell ref="A16:B16"/>
    <mergeCell ref="A17:B17"/>
    <mergeCell ref="B20:C20"/>
    <mergeCell ref="D20:E20"/>
    <mergeCell ref="A2:B2"/>
    <mergeCell ref="A3:A5"/>
    <mergeCell ref="A6:A9"/>
    <mergeCell ref="A10:B10"/>
    <mergeCell ref="A11:B11"/>
    <mergeCell ref="F20:G20"/>
    <mergeCell ref="A43:A46"/>
    <mergeCell ref="A47:B47"/>
    <mergeCell ref="A48:B48"/>
    <mergeCell ref="F69:F71"/>
    <mergeCell ref="A29:D29"/>
    <mergeCell ref="A30:D30"/>
    <mergeCell ref="A34:A36"/>
    <mergeCell ref="A37:A40"/>
    <mergeCell ref="A41:B41"/>
    <mergeCell ref="A42:B42"/>
    <mergeCell ref="A28:D28"/>
    <mergeCell ref="A91:B91"/>
    <mergeCell ref="A92:B92"/>
    <mergeCell ref="A78:A80"/>
    <mergeCell ref="A81:A84"/>
    <mergeCell ref="A85:B85"/>
    <mergeCell ref="A86:B86"/>
    <mergeCell ref="A87:A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2019-04-15T13:21:41Z</dcterms:created>
  <dcterms:modified xsi:type="dcterms:W3CDTF">2024-04-19T11:06:36Z</dcterms:modified>
</cp:coreProperties>
</file>