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6215" windowHeight="7140" activeTab="3"/>
  </bookViews>
  <sheets>
    <sheet name="Ex1" sheetId="1" r:id="rId1"/>
    <sheet name="Ex2" sheetId="2" r:id="rId2"/>
    <sheet name="Ex3" sheetId="3" r:id="rId3"/>
    <sheet name="Ex4" sheetId="4" r:id="rId4"/>
  </sheets>
  <calcPr calcId="124519"/>
</workbook>
</file>

<file path=xl/calcChain.xml><?xml version="1.0" encoding="utf-8"?>
<calcChain xmlns="http://schemas.openxmlformats.org/spreadsheetml/2006/main">
  <c r="F24" i="4"/>
  <c r="E26"/>
  <c r="F26"/>
  <c r="E24"/>
  <c r="E23"/>
  <c r="F22"/>
  <c r="E22"/>
  <c r="D26"/>
  <c r="D24"/>
  <c r="D23"/>
  <c r="D22"/>
  <c r="G17"/>
  <c r="G15"/>
  <c r="G14"/>
  <c r="H26" i="3"/>
  <c r="H25"/>
  <c r="C26"/>
  <c r="C25"/>
  <c r="C23"/>
  <c r="C22"/>
  <c r="C20"/>
  <c r="C19"/>
  <c r="M11"/>
  <c r="M9"/>
  <c r="N6"/>
  <c r="N7"/>
  <c r="N5"/>
  <c r="M6"/>
  <c r="M7"/>
  <c r="M5"/>
  <c r="H6"/>
  <c r="I6" s="1"/>
  <c r="H7"/>
  <c r="I7" s="1"/>
  <c r="H5"/>
  <c r="D19" i="2"/>
  <c r="E19" s="1"/>
  <c r="D18"/>
  <c r="E18" s="1"/>
  <c r="F13" i="1"/>
  <c r="F11"/>
  <c r="F12"/>
  <c r="F10"/>
  <c r="G10" s="1"/>
  <c r="H12"/>
  <c r="G11"/>
  <c r="H11" s="1"/>
  <c r="G12"/>
  <c r="G13"/>
  <c r="H13" s="1"/>
  <c r="D11"/>
  <c r="D12"/>
  <c r="D13"/>
  <c r="D10"/>
  <c r="H9" i="3" l="1"/>
  <c r="I5"/>
  <c r="D20" i="2"/>
  <c r="E20" s="1"/>
  <c r="G16" i="1"/>
  <c r="H10"/>
  <c r="H11" i="3" l="1"/>
  <c r="D21" i="2"/>
  <c r="E21" s="1"/>
  <c r="G17" i="1"/>
</calcChain>
</file>

<file path=xl/sharedStrings.xml><?xml version="1.0" encoding="utf-8"?>
<sst xmlns="http://schemas.openxmlformats.org/spreadsheetml/2006/main" count="86" uniqueCount="63">
  <si>
    <t>i(0,t)</t>
  </si>
  <si>
    <t>v(0,t)</t>
  </si>
  <si>
    <t xml:space="preserve">Data la seguente struttura di tassi i(0,0.5)=3.55%  i(0,1)=3.82%  i(0,1.5)=4.24%  i(0,2)=4.90% </t>
  </si>
  <si>
    <t>t</t>
  </si>
  <si>
    <t>flusso BTP</t>
  </si>
  <si>
    <t>va_t</t>
  </si>
  <si>
    <t>t*va_t</t>
  </si>
  <si>
    <t>prezzo</t>
  </si>
  <si>
    <t>duration</t>
  </si>
  <si>
    <t>Dati</t>
  </si>
  <si>
    <t>TAN</t>
  </si>
  <si>
    <t>VN</t>
  </si>
  <si>
    <t>cedole in un anno</t>
  </si>
  <si>
    <t>Sul mercato sono presenti i seguenti titoli</t>
  </si>
  <si>
    <t>estrarre la struttura dei tassi.</t>
  </si>
  <si>
    <t>zcb</t>
  </si>
  <si>
    <t>prezzi</t>
  </si>
  <si>
    <t>btp 2</t>
  </si>
  <si>
    <t>btp 3</t>
  </si>
  <si>
    <t>btp 4</t>
  </si>
  <si>
    <t>flusso cassa titoli</t>
  </si>
  <si>
    <t>t=1</t>
  </si>
  <si>
    <t>t=2</t>
  </si>
  <si>
    <t>t=3</t>
  </si>
  <si>
    <t>t=4</t>
  </si>
  <si>
    <t>uno ZCB scadenza 1 anno e prezzo P_1=96.32</t>
  </si>
  <si>
    <t>un BTP scadenza 2 anni, TAN=6% e prezzo P_2=102.21</t>
  </si>
  <si>
    <t>un BTP scadenza 3 anni, TAN=4% e prezzo P_3=97.78</t>
  </si>
  <si>
    <t>un BTP scadenza 4 anni, TAN=7% e prezzo P_4=105.36</t>
  </si>
  <si>
    <t xml:space="preserve">Sia dato un debito da rimborsare in 3 rate costanti a partire dal prossimo anno di importo $1000$ euro ciascuna. Si vuole costituire un portafoglio immunizzato a copertura di tale debito. Risolvere il problema di immunizzazione considerando i titoli di mercato dell'esercizio 2. </t>
  </si>
  <si>
    <t>debito</t>
  </si>
  <si>
    <t>va_k</t>
  </si>
  <si>
    <t>t_k*va_k</t>
  </si>
  <si>
    <t>va</t>
  </si>
  <si>
    <t>zcb 1</t>
  </si>
  <si>
    <t>P</t>
  </si>
  <si>
    <t>D</t>
  </si>
  <si>
    <t>btp2</t>
  </si>
  <si>
    <t>flusso</t>
  </si>
  <si>
    <t>risoluzione immunizzazione</t>
  </si>
  <si>
    <t>V2</t>
  </si>
  <si>
    <t>V1</t>
  </si>
  <si>
    <t>w1</t>
  </si>
  <si>
    <t>w2</t>
  </si>
  <si>
    <t>q1</t>
  </si>
  <si>
    <t>q2</t>
  </si>
  <si>
    <t>arrotondamento</t>
  </si>
  <si>
    <t>nuovo portafoglio</t>
  </si>
  <si>
    <t>valore</t>
  </si>
  <si>
    <t>Sul mercato è presente un titolo che offre il seguente flusso di cassa</t>
  </si>
  <si>
    <t>x/t</t>
  </si>
  <si>
    <t>x_t</t>
  </si>
  <si>
    <t>Soluzione</t>
  </si>
  <si>
    <t xml:space="preserve">struttura tassi </t>
  </si>
  <si>
    <t>prezzo equo</t>
  </si>
  <si>
    <t>sapendo che il prezzo di mercato di tale titolo è P=290, stabilire se è possibile costruire una strategia che crea guadagno certo al tempo t=0.</t>
  </si>
  <si>
    <t>STRATEGIA</t>
  </si>
  <si>
    <t>t=0</t>
  </si>
  <si>
    <t>Vendo  106 quote del titolo</t>
  </si>
  <si>
    <t>compro 94 quote di zcb 1</t>
  </si>
  <si>
    <t>compro 200 quote di btp 2</t>
  </si>
  <si>
    <t>GUADAGNO</t>
  </si>
  <si>
    <t>determinare prezzo e duration di un BTP con durata due anni, cedola semestrale, TAN=6% e valore nominale 400.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</si>
</sst>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2" borderId="1" xfId="0" applyFill="1" applyBorder="1"/>
    <xf numFmtId="0" fontId="0" fillId="0" borderId="0" xfId="0" applyNumberFormat="1" applyAlignment="1">
      <alignment horizontal="justify" vertical="top"/>
    </xf>
    <xf numFmtId="10" fontId="0" fillId="0" borderId="1" xfId="1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J15" sqref="J15"/>
    </sheetView>
  </sheetViews>
  <sheetFormatPr defaultRowHeight="15"/>
  <cols>
    <col min="1" max="1" width="18.28515625" customWidth="1"/>
    <col min="6" max="6" width="10.140625" customWidth="1"/>
  </cols>
  <sheetData>
    <row r="1" spans="1:8">
      <c r="A1" t="s">
        <v>2</v>
      </c>
    </row>
    <row r="2" spans="1:8">
      <c r="A2" t="s">
        <v>62</v>
      </c>
    </row>
    <row r="4" spans="1:8">
      <c r="A4" s="9" t="s">
        <v>9</v>
      </c>
      <c r="B4" s="9"/>
    </row>
    <row r="5" spans="1:8">
      <c r="A5" s="1" t="s">
        <v>10</v>
      </c>
      <c r="B5" s="2">
        <v>0.06</v>
      </c>
    </row>
    <row r="6" spans="1:8">
      <c r="A6" s="1" t="s">
        <v>11</v>
      </c>
      <c r="B6" s="1">
        <v>400</v>
      </c>
    </row>
    <row r="7" spans="1:8">
      <c r="A7" s="1" t="s">
        <v>12</v>
      </c>
      <c r="B7" s="1">
        <v>2</v>
      </c>
    </row>
    <row r="9" spans="1:8">
      <c r="B9" s="3" t="s">
        <v>3</v>
      </c>
      <c r="C9" s="3" t="s">
        <v>0</v>
      </c>
      <c r="D9" s="3" t="s">
        <v>1</v>
      </c>
      <c r="F9" s="3" t="s">
        <v>4</v>
      </c>
      <c r="G9" s="3" t="s">
        <v>5</v>
      </c>
      <c r="H9" s="3" t="s">
        <v>6</v>
      </c>
    </row>
    <row r="10" spans="1:8">
      <c r="B10" s="3">
        <v>0.5</v>
      </c>
      <c r="C10" s="4">
        <v>3.5499999999999997E-2</v>
      </c>
      <c r="D10" s="3">
        <f>(1+C10)^(-B10)</f>
        <v>0.98270903369504159</v>
      </c>
      <c r="F10" s="3">
        <f>$B$5/$B$7*$B$6</f>
        <v>12</v>
      </c>
      <c r="G10" s="3">
        <f>F10*D10</f>
        <v>11.792508404340499</v>
      </c>
      <c r="H10" s="3">
        <f>G10*B10</f>
        <v>5.8962542021702493</v>
      </c>
    </row>
    <row r="11" spans="1:8">
      <c r="B11" s="3">
        <v>1</v>
      </c>
      <c r="C11" s="4">
        <v>3.8199999999999998E-2</v>
      </c>
      <c r="D11" s="3">
        <f t="shared" ref="D11:D13" si="0">(1+C11)^(-B11)</f>
        <v>0.96320554806395686</v>
      </c>
      <c r="F11" s="3">
        <f t="shared" ref="F11:F12" si="1">$B$5/$B$7*$B$6</f>
        <v>12</v>
      </c>
      <c r="G11" s="3">
        <f t="shared" ref="G11:G13" si="2">F11*D11</f>
        <v>11.558466576767483</v>
      </c>
      <c r="H11" s="3">
        <f t="shared" ref="H11:H13" si="3">G11*B11</f>
        <v>11.558466576767483</v>
      </c>
    </row>
    <row r="12" spans="1:8">
      <c r="B12" s="3">
        <v>1.5</v>
      </c>
      <c r="C12" s="4">
        <v>4.24E-2</v>
      </c>
      <c r="D12" s="3">
        <f t="shared" si="0"/>
        <v>0.93961165670727831</v>
      </c>
      <c r="F12" s="3">
        <f t="shared" si="1"/>
        <v>12</v>
      </c>
      <c r="G12" s="3">
        <f t="shared" si="2"/>
        <v>11.275339880487341</v>
      </c>
      <c r="H12" s="3">
        <f t="shared" si="3"/>
        <v>16.913009820731013</v>
      </c>
    </row>
    <row r="13" spans="1:8">
      <c r="B13" s="3">
        <v>2</v>
      </c>
      <c r="C13" s="4">
        <v>4.9000000000000002E-2</v>
      </c>
      <c r="D13" s="3">
        <f t="shared" si="0"/>
        <v>0.90875962490037721</v>
      </c>
      <c r="F13" s="3">
        <f>$B$5/$B$7*$B$6+B6</f>
        <v>412</v>
      </c>
      <c r="G13" s="3">
        <f t="shared" si="2"/>
        <v>374.40896545895544</v>
      </c>
      <c r="H13" s="3">
        <f t="shared" si="3"/>
        <v>748.81793091791087</v>
      </c>
    </row>
    <row r="16" spans="1:8">
      <c r="F16" s="5" t="s">
        <v>7</v>
      </c>
      <c r="G16" s="1">
        <f>SUM(G10:G13)</f>
        <v>409.03528032055078</v>
      </c>
    </row>
    <row r="17" spans="6:7">
      <c r="F17" s="5" t="s">
        <v>8</v>
      </c>
      <c r="G17" s="1">
        <f>SUM(H10:H13)/G16</f>
        <v>1.9147142048573818</v>
      </c>
    </row>
  </sheetData>
  <mergeCells count="1"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21"/>
  <sheetViews>
    <sheetView workbookViewId="0">
      <selection activeCell="G18" sqref="G18"/>
    </sheetView>
  </sheetViews>
  <sheetFormatPr defaultRowHeight="15"/>
  <sheetData>
    <row r="2" spans="1:9">
      <c r="A2" t="s">
        <v>13</v>
      </c>
    </row>
    <row r="4" spans="1:9">
      <c r="A4" t="s">
        <v>25</v>
      </c>
    </row>
    <row r="5" spans="1:9">
      <c r="A5" t="s">
        <v>26</v>
      </c>
    </row>
    <row r="6" spans="1:9">
      <c r="A6" t="s">
        <v>27</v>
      </c>
    </row>
    <row r="7" spans="1:9">
      <c r="A7" t="s">
        <v>28</v>
      </c>
    </row>
    <row r="9" spans="1:9">
      <c r="A9" t="s">
        <v>14</v>
      </c>
      <c r="F9" s="9" t="s">
        <v>20</v>
      </c>
      <c r="G9" s="9"/>
      <c r="H9" s="9"/>
      <c r="I9" s="9"/>
    </row>
    <row r="10" spans="1:9">
      <c r="D10" s="1" t="s">
        <v>16</v>
      </c>
      <c r="F10" s="3" t="s">
        <v>21</v>
      </c>
      <c r="G10" s="3" t="s">
        <v>22</v>
      </c>
      <c r="H10" s="3" t="s">
        <v>23</v>
      </c>
      <c r="I10" s="3" t="s">
        <v>24</v>
      </c>
    </row>
    <row r="11" spans="1:9">
      <c r="C11" s="1" t="s">
        <v>15</v>
      </c>
      <c r="D11" s="1">
        <v>96.32</v>
      </c>
      <c r="F11" s="3">
        <v>100</v>
      </c>
      <c r="G11" s="3"/>
      <c r="H11" s="3"/>
      <c r="I11" s="3"/>
    </row>
    <row r="12" spans="1:9">
      <c r="C12" s="1" t="s">
        <v>17</v>
      </c>
      <c r="D12" s="1">
        <v>102.21</v>
      </c>
      <c r="F12" s="3">
        <v>6</v>
      </c>
      <c r="G12" s="3">
        <v>106</v>
      </c>
      <c r="H12" s="3"/>
      <c r="I12" s="3"/>
    </row>
    <row r="13" spans="1:9">
      <c r="C13" s="1" t="s">
        <v>18</v>
      </c>
      <c r="D13" s="1">
        <v>97.78</v>
      </c>
      <c r="F13" s="3">
        <v>4</v>
      </c>
      <c r="G13" s="3">
        <v>4</v>
      </c>
      <c r="H13" s="3">
        <v>104</v>
      </c>
      <c r="I13" s="3"/>
    </row>
    <row r="14" spans="1:9">
      <c r="C14" s="1" t="s">
        <v>19</v>
      </c>
      <c r="D14" s="1">
        <v>105.36</v>
      </c>
      <c r="F14" s="3">
        <v>7</v>
      </c>
      <c r="G14" s="3">
        <v>7</v>
      </c>
      <c r="H14" s="3">
        <v>7</v>
      </c>
      <c r="I14" s="3">
        <v>107</v>
      </c>
    </row>
    <row r="17" spans="3:5">
      <c r="C17" s="3" t="s">
        <v>3</v>
      </c>
      <c r="D17" s="3" t="s">
        <v>1</v>
      </c>
      <c r="E17" s="3" t="s">
        <v>0</v>
      </c>
    </row>
    <row r="18" spans="3:5">
      <c r="C18" s="3">
        <v>1</v>
      </c>
      <c r="D18" s="3">
        <f>D11/F11</f>
        <v>0.96319999999999995</v>
      </c>
      <c r="E18" s="7">
        <f>(1/D18)^(1/C18)-1</f>
        <v>3.8205980066445155E-2</v>
      </c>
    </row>
    <row r="19" spans="3:5">
      <c r="C19" s="3">
        <v>2</v>
      </c>
      <c r="D19" s="3">
        <f>(D12-F12*D18)/G12</f>
        <v>0.90972452830188666</v>
      </c>
      <c r="E19" s="7">
        <f t="shared" ref="E19:E21" si="0">(1/D19)^(1/C19)-1</f>
        <v>4.8443539130031299E-2</v>
      </c>
    </row>
    <row r="20" spans="3:5">
      <c r="C20" s="3">
        <v>3</v>
      </c>
      <c r="D20" s="3">
        <f>(D13-F13*D18-G13*D19)/H13</f>
        <v>0.86815674891146588</v>
      </c>
      <c r="E20" s="7">
        <f t="shared" si="0"/>
        <v>4.825582588073285E-2</v>
      </c>
    </row>
    <row r="21" spans="3:5">
      <c r="C21" s="3">
        <v>4</v>
      </c>
      <c r="D21" s="3">
        <f>(D14-F14*D18-G14*D19-H14*D20)/I14</f>
        <v>0.8053498229860423</v>
      </c>
      <c r="E21" s="7">
        <f t="shared" si="0"/>
        <v>5.561088082590504E-2</v>
      </c>
    </row>
  </sheetData>
  <mergeCells count="1">
    <mergeCell ref="F9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N26"/>
  <sheetViews>
    <sheetView topLeftCell="A14" workbookViewId="0">
      <selection activeCell="H28" sqref="H28"/>
    </sheetView>
  </sheetViews>
  <sheetFormatPr defaultRowHeight="15"/>
  <cols>
    <col min="1" max="1" width="33.7109375" customWidth="1"/>
  </cols>
  <sheetData>
    <row r="2" spans="1:14" ht="135">
      <c r="A2" s="6" t="s">
        <v>29</v>
      </c>
    </row>
    <row r="3" spans="1:14">
      <c r="A3" s="6"/>
      <c r="F3" s="9" t="s">
        <v>30</v>
      </c>
      <c r="G3" s="9"/>
      <c r="H3" s="9"/>
      <c r="I3" s="9"/>
      <c r="K3" s="9" t="s">
        <v>18</v>
      </c>
      <c r="L3" s="9"/>
      <c r="M3" s="9"/>
      <c r="N3" s="9"/>
    </row>
    <row r="4" spans="1:14">
      <c r="A4" s="6"/>
      <c r="B4" s="3" t="s">
        <v>3</v>
      </c>
      <c r="C4" s="3" t="s">
        <v>1</v>
      </c>
      <c r="D4" s="3" t="s">
        <v>0</v>
      </c>
      <c r="F4" s="3" t="s">
        <v>3</v>
      </c>
      <c r="G4" s="3"/>
      <c r="H4" s="3" t="s">
        <v>31</v>
      </c>
      <c r="I4" s="3" t="s">
        <v>32</v>
      </c>
      <c r="K4" s="3" t="s">
        <v>3</v>
      </c>
      <c r="L4" s="3" t="s">
        <v>38</v>
      </c>
      <c r="M4" s="3" t="s">
        <v>31</v>
      </c>
      <c r="N4" s="3" t="s">
        <v>32</v>
      </c>
    </row>
    <row r="5" spans="1:14">
      <c r="A5" s="6"/>
      <c r="B5" s="3">
        <v>1</v>
      </c>
      <c r="C5" s="3">
        <v>0.96319999999999995</v>
      </c>
      <c r="D5" s="3">
        <v>3.8205980066445155E-2</v>
      </c>
      <c r="F5" s="3">
        <v>1</v>
      </c>
      <c r="G5" s="3">
        <v>1000</v>
      </c>
      <c r="H5" s="3">
        <f>G5*C5</f>
        <v>963.19999999999993</v>
      </c>
      <c r="I5" s="3">
        <f>H5*F5</f>
        <v>963.19999999999993</v>
      </c>
      <c r="K5" s="3">
        <v>1</v>
      </c>
      <c r="L5" s="3">
        <v>4</v>
      </c>
      <c r="M5" s="3">
        <f>L5*C5</f>
        <v>3.8527999999999998</v>
      </c>
      <c r="N5" s="3">
        <f>M5*K5</f>
        <v>3.8527999999999998</v>
      </c>
    </row>
    <row r="6" spans="1:14">
      <c r="A6" s="6"/>
      <c r="B6" s="3">
        <v>2</v>
      </c>
      <c r="C6" s="3">
        <v>0.90972452830188666</v>
      </c>
      <c r="D6" s="3">
        <v>4.8443539130031299E-2</v>
      </c>
      <c r="F6" s="3">
        <v>2</v>
      </c>
      <c r="G6" s="3">
        <v>1000</v>
      </c>
      <c r="H6" s="3">
        <f t="shared" ref="H6:H7" si="0">G6*C6</f>
        <v>909.72452830188661</v>
      </c>
      <c r="I6" s="3">
        <f t="shared" ref="I6:I7" si="1">H6*F6</f>
        <v>1819.4490566037732</v>
      </c>
      <c r="K6" s="3">
        <v>2</v>
      </c>
      <c r="L6" s="3">
        <v>4</v>
      </c>
      <c r="M6" s="3">
        <f t="shared" ref="M6:M7" si="2">L6*C6</f>
        <v>3.6388981132075466</v>
      </c>
      <c r="N6" s="3">
        <f t="shared" ref="N6:N7" si="3">M6*K6</f>
        <v>7.2777962264150933</v>
      </c>
    </row>
    <row r="7" spans="1:14">
      <c r="A7" s="6"/>
      <c r="B7" s="3">
        <v>3</v>
      </c>
      <c r="C7" s="3">
        <v>0.86815674891146588</v>
      </c>
      <c r="D7" s="3">
        <v>4.825582588073285E-2</v>
      </c>
      <c r="F7" s="3">
        <v>3</v>
      </c>
      <c r="G7" s="3">
        <v>1000</v>
      </c>
      <c r="H7" s="3">
        <f t="shared" si="0"/>
        <v>868.15674891146591</v>
      </c>
      <c r="I7" s="3">
        <f t="shared" si="1"/>
        <v>2604.4702467343977</v>
      </c>
      <c r="K7" s="3">
        <v>3</v>
      </c>
      <c r="L7" s="3">
        <v>104</v>
      </c>
      <c r="M7" s="3">
        <f t="shared" si="2"/>
        <v>90.288301886792453</v>
      </c>
      <c r="N7" s="3">
        <f t="shared" si="3"/>
        <v>270.86490566037736</v>
      </c>
    </row>
    <row r="8" spans="1:14">
      <c r="B8" s="3">
        <v>4</v>
      </c>
      <c r="C8" s="3">
        <v>0.8053498229860423</v>
      </c>
      <c r="D8" s="3">
        <v>5.561088082590504E-2</v>
      </c>
    </row>
    <row r="9" spans="1:14">
      <c r="G9" s="1" t="s">
        <v>33</v>
      </c>
      <c r="H9" s="1">
        <f>SUM(H5:H7)</f>
        <v>2741.0812772133522</v>
      </c>
      <c r="L9" s="1" t="s">
        <v>7</v>
      </c>
      <c r="M9" s="1">
        <f>SUM(M5:M7)</f>
        <v>97.78</v>
      </c>
    </row>
    <row r="10" spans="1:14" hidden="1">
      <c r="G10" s="1"/>
      <c r="H10" s="1"/>
      <c r="L10" s="1"/>
      <c r="M10" s="1"/>
    </row>
    <row r="11" spans="1:14">
      <c r="G11" s="1" t="s">
        <v>8</v>
      </c>
      <c r="H11" s="1">
        <f>SUM(I5:I7)/H9</f>
        <v>1.9653263652272448</v>
      </c>
      <c r="L11" s="1" t="s">
        <v>8</v>
      </c>
      <c r="M11" s="1">
        <f>SUM(N5:N7)/M9</f>
        <v>2.8839793606749073</v>
      </c>
    </row>
    <row r="12" spans="1:14">
      <c r="C12" s="3" t="s">
        <v>35</v>
      </c>
      <c r="D12" s="3" t="s">
        <v>36</v>
      </c>
    </row>
    <row r="13" spans="1:14">
      <c r="B13" s="1" t="s">
        <v>34</v>
      </c>
      <c r="C13" s="1">
        <v>96.32</v>
      </c>
      <c r="D13" s="1">
        <v>1</v>
      </c>
    </row>
    <row r="14" spans="1:14">
      <c r="B14" s="1" t="s">
        <v>37</v>
      </c>
      <c r="C14" s="1">
        <v>97.78</v>
      </c>
      <c r="D14" s="1">
        <v>2.88</v>
      </c>
    </row>
    <row r="17" spans="2:8">
      <c r="B17" t="s">
        <v>39</v>
      </c>
    </row>
    <row r="19" spans="2:8">
      <c r="B19" s="1" t="s">
        <v>40</v>
      </c>
      <c r="C19" s="1">
        <f>(H11-D13)*H9/(D14-D13)</f>
        <v>1407.4670351727764</v>
      </c>
    </row>
    <row r="20" spans="2:8">
      <c r="B20" s="1" t="s">
        <v>41</v>
      </c>
      <c r="C20" s="1">
        <f>H9-C19</f>
        <v>1333.6142420405758</v>
      </c>
    </row>
    <row r="22" spans="2:8">
      <c r="B22" s="1" t="s">
        <v>42</v>
      </c>
      <c r="C22" s="1">
        <f>C20/H9</f>
        <v>0.48652852913444417</v>
      </c>
    </row>
    <row r="23" spans="2:8">
      <c r="B23" s="1" t="s">
        <v>43</v>
      </c>
      <c r="C23" s="1">
        <f>C19/H9</f>
        <v>0.51347147086555589</v>
      </c>
    </row>
    <row r="24" spans="2:8">
      <c r="E24" t="s">
        <v>46</v>
      </c>
      <c r="G24" s="9" t="s">
        <v>47</v>
      </c>
      <c r="H24" s="9"/>
    </row>
    <row r="25" spans="2:8">
      <c r="B25" s="1" t="s">
        <v>44</v>
      </c>
      <c r="C25" s="1">
        <f>C20/C13</f>
        <v>13.845662811883056</v>
      </c>
      <c r="E25">
        <v>14</v>
      </c>
      <c r="G25" s="1" t="s">
        <v>48</v>
      </c>
      <c r="H25" s="1">
        <f>E25*C13+E26*C14</f>
        <v>2717.4</v>
      </c>
    </row>
    <row r="26" spans="2:8">
      <c r="B26" s="1" t="s">
        <v>45</v>
      </c>
      <c r="C26" s="1">
        <f>C19/C14</f>
        <v>14.394222081946987</v>
      </c>
      <c r="E26">
        <v>14</v>
      </c>
      <c r="G26" s="1" t="s">
        <v>8</v>
      </c>
      <c r="H26" s="1">
        <f>E25*C13/H25*D13+E26*C14/H25*D14</f>
        <v>1.947070582174137</v>
      </c>
    </row>
  </sheetData>
  <mergeCells count="3">
    <mergeCell ref="F3:I3"/>
    <mergeCell ref="K3:N3"/>
    <mergeCell ref="G24:H24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6"/>
  <sheetViews>
    <sheetView tabSelected="1" workbookViewId="0">
      <selection activeCell="H23" sqref="H23"/>
    </sheetView>
  </sheetViews>
  <sheetFormatPr defaultRowHeight="15"/>
  <cols>
    <col min="6" max="6" width="11.7109375" customWidth="1"/>
  </cols>
  <sheetData>
    <row r="2" spans="1:7">
      <c r="A2" t="s">
        <v>49</v>
      </c>
    </row>
    <row r="4" spans="1:7">
      <c r="A4" t="s">
        <v>50</v>
      </c>
      <c r="B4" s="3" t="s">
        <v>3</v>
      </c>
      <c r="C4" s="3" t="s">
        <v>51</v>
      </c>
    </row>
    <row r="5" spans="1:7">
      <c r="B5" s="3">
        <v>1</v>
      </c>
      <c r="C5" s="3">
        <v>100</v>
      </c>
    </row>
    <row r="6" spans="1:7">
      <c r="B6" s="3">
        <v>2</v>
      </c>
      <c r="C6" s="3">
        <v>200</v>
      </c>
    </row>
    <row r="7" spans="1:7">
      <c r="A7" t="s">
        <v>55</v>
      </c>
    </row>
    <row r="10" spans="1:7">
      <c r="A10" t="s">
        <v>52</v>
      </c>
    </row>
    <row r="11" spans="1:7">
      <c r="B11" t="s">
        <v>53</v>
      </c>
    </row>
    <row r="13" spans="1:7">
      <c r="B13" s="3" t="s">
        <v>3</v>
      </c>
      <c r="C13" s="3" t="s">
        <v>1</v>
      </c>
      <c r="D13" s="3" t="s">
        <v>0</v>
      </c>
      <c r="F13" s="3" t="s">
        <v>51</v>
      </c>
      <c r="G13" s="8" t="s">
        <v>5</v>
      </c>
    </row>
    <row r="14" spans="1:7">
      <c r="B14" s="3">
        <v>1</v>
      </c>
      <c r="C14" s="3">
        <v>0.96319999999999995</v>
      </c>
      <c r="D14" s="3">
        <v>3.8205980066445155E-2</v>
      </c>
      <c r="F14" s="8">
        <v>100</v>
      </c>
      <c r="G14" s="1">
        <f>F14*C14</f>
        <v>96.32</v>
      </c>
    </row>
    <row r="15" spans="1:7">
      <c r="B15" s="3">
        <v>2</v>
      </c>
      <c r="C15" s="3">
        <v>0.90972452830188666</v>
      </c>
      <c r="D15" s="3">
        <v>4.8443539130031299E-2</v>
      </c>
      <c r="F15" s="8">
        <v>200</v>
      </c>
      <c r="G15" s="1">
        <f>F15*C15</f>
        <v>181.94490566037734</v>
      </c>
    </row>
    <row r="17" spans="1:7">
      <c r="F17" s="1" t="s">
        <v>54</v>
      </c>
      <c r="G17" s="1">
        <f>SUM(G14:G15)</f>
        <v>278.26490566037734</v>
      </c>
    </row>
    <row r="20" spans="1:7">
      <c r="D20" s="10" t="s">
        <v>56</v>
      </c>
      <c r="E20" s="11"/>
      <c r="F20" s="12"/>
    </row>
    <row r="21" spans="1:7">
      <c r="D21" s="1" t="s">
        <v>57</v>
      </c>
      <c r="E21" s="1" t="s">
        <v>21</v>
      </c>
      <c r="F21" s="1" t="s">
        <v>22</v>
      </c>
    </row>
    <row r="22" spans="1:7">
      <c r="A22" s="9" t="s">
        <v>58</v>
      </c>
      <c r="B22" s="9"/>
      <c r="C22" s="9"/>
      <c r="D22" s="1">
        <f>106*290</f>
        <v>30740</v>
      </c>
      <c r="E22" s="1">
        <f>-106*F14</f>
        <v>-10600</v>
      </c>
      <c r="F22" s="1">
        <f>-106*F15</f>
        <v>-21200</v>
      </c>
    </row>
    <row r="23" spans="1:7">
      <c r="A23" s="9" t="s">
        <v>59</v>
      </c>
      <c r="B23" s="9"/>
      <c r="C23" s="9"/>
      <c r="D23" s="1">
        <f>-94*96.32</f>
        <v>-9054.08</v>
      </c>
      <c r="E23" s="1">
        <f>94*100</f>
        <v>9400</v>
      </c>
      <c r="F23" s="1"/>
    </row>
    <row r="24" spans="1:7">
      <c r="A24" s="9" t="s">
        <v>60</v>
      </c>
      <c r="B24" s="9"/>
      <c r="C24" s="9"/>
      <c r="D24" s="1">
        <f>-200*102.21</f>
        <v>-20442</v>
      </c>
      <c r="E24" s="1">
        <f>200*6</f>
        <v>1200</v>
      </c>
      <c r="F24" s="1">
        <f>200*106</f>
        <v>21200</v>
      </c>
    </row>
    <row r="26" spans="1:7">
      <c r="A26" s="9" t="s">
        <v>61</v>
      </c>
      <c r="B26" s="9"/>
      <c r="C26" s="9"/>
      <c r="D26" s="1">
        <f>SUM(D22:D24)</f>
        <v>1243.9199999999983</v>
      </c>
      <c r="E26" s="1">
        <f t="shared" ref="E26:F26" si="0">SUM(E22:E24)</f>
        <v>0</v>
      </c>
      <c r="F26" s="1">
        <f t="shared" si="0"/>
        <v>0</v>
      </c>
    </row>
  </sheetData>
  <mergeCells count="5">
    <mergeCell ref="D20:F20"/>
    <mergeCell ref="A22:C22"/>
    <mergeCell ref="A23:C23"/>
    <mergeCell ref="A24:C24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Ex1</vt:lpstr>
      <vt:lpstr>Ex2</vt:lpstr>
      <vt:lpstr>Ex3</vt:lpstr>
      <vt:lpstr>Ex4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</dc:creator>
  <cp:lastModifiedBy>annalisa</cp:lastModifiedBy>
  <dcterms:created xsi:type="dcterms:W3CDTF">2015-05-21T13:20:33Z</dcterms:created>
  <dcterms:modified xsi:type="dcterms:W3CDTF">2015-05-22T14:46:09Z</dcterms:modified>
</cp:coreProperties>
</file>