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Desktop\Ragioneria 2016\"/>
    </mc:Choice>
  </mc:AlternateContent>
  <bookViews>
    <workbookView xWindow="0" yWindow="0" windowWidth="15495" windowHeight="21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I14" i="1"/>
  <c r="I15" i="1"/>
  <c r="I16" i="1"/>
  <c r="I17" i="1" s="1"/>
  <c r="I20" i="1" s="1"/>
  <c r="F17" i="1"/>
  <c r="I18" i="1"/>
  <c r="I19" i="1"/>
  <c r="C20" i="1"/>
  <c r="I22" i="1"/>
  <c r="I25" i="1" s="1"/>
  <c r="I23" i="1"/>
  <c r="C24" i="1"/>
  <c r="I24" i="1"/>
  <c r="C25" i="1"/>
  <c r="C26" i="1" s="1"/>
  <c r="I28" i="1" s="1"/>
  <c r="I29" i="1" s="1"/>
  <c r="I26" i="1"/>
  <c r="I31" i="1"/>
  <c r="I32" i="1"/>
  <c r="C33" i="1"/>
  <c r="I33" i="1"/>
  <c r="I34" i="1" s="1"/>
  <c r="I37" i="1" s="1"/>
  <c r="I35" i="1"/>
  <c r="I36" i="1"/>
  <c r="I39" i="1"/>
  <c r="I40" i="1"/>
  <c r="C41" i="1"/>
  <c r="I41" i="1"/>
  <c r="C42" i="1"/>
  <c r="C43" i="1" s="1"/>
  <c r="I45" i="1" s="1"/>
  <c r="I43" i="1"/>
  <c r="E45" i="1"/>
  <c r="I85" i="1"/>
  <c r="I84" i="1"/>
  <c r="I82" i="1"/>
  <c r="I81" i="1"/>
  <c r="I78" i="1"/>
  <c r="I77" i="1"/>
  <c r="I75" i="1"/>
  <c r="I74" i="1"/>
  <c r="I71" i="1"/>
  <c r="I70" i="1"/>
  <c r="I68" i="1"/>
  <c r="I67" i="1"/>
  <c r="I64" i="1"/>
  <c r="I63" i="1"/>
  <c r="E62" i="1"/>
  <c r="I61" i="1"/>
  <c r="I60" i="1"/>
  <c r="B59" i="1"/>
  <c r="I42" i="1" l="1"/>
  <c r="I69" i="1"/>
  <c r="I76" i="1"/>
  <c r="I83" i="1"/>
  <c r="I46" i="1"/>
  <c r="I72" i="1"/>
  <c r="I79" i="1"/>
  <c r="I86" i="1"/>
  <c r="I62" i="1"/>
  <c r="I65" i="1" s="1"/>
</calcChain>
</file>

<file path=xl/sharedStrings.xml><?xml version="1.0" encoding="utf-8"?>
<sst xmlns="http://schemas.openxmlformats.org/spreadsheetml/2006/main" count="119" uniqueCount="48">
  <si>
    <t>IPOTESI 2 RF &lt; RI</t>
  </si>
  <si>
    <t>Q</t>
  </si>
  <si>
    <t>P</t>
  </si>
  <si>
    <t>Rim iniziali</t>
  </si>
  <si>
    <t>Utilizzi</t>
  </si>
  <si>
    <t>Acquisti</t>
  </si>
  <si>
    <t>Rim finali</t>
  </si>
  <si>
    <t>Acquisti materie</t>
  </si>
  <si>
    <t>70*2.050 =</t>
  </si>
  <si>
    <t>80*2.080 =</t>
  </si>
  <si>
    <t>Costo Medio =</t>
  </si>
  <si>
    <r>
      <t>100*2.000+70*2.050+80*2.080</t>
    </r>
    <r>
      <rPr>
        <sz val="10"/>
        <rFont val="Arial"/>
        <family val="2"/>
      </rPr>
      <t xml:space="preserve"> =</t>
    </r>
  </si>
  <si>
    <t>+  rim. iniz. materie</t>
  </si>
  <si>
    <t>100*2.000=</t>
  </si>
  <si>
    <t>- rim. fin.materie</t>
  </si>
  <si>
    <t>25*2.040=</t>
  </si>
  <si>
    <t>Consumi di materie</t>
  </si>
  <si>
    <t>LIFO =</t>
  </si>
  <si>
    <t>25* 2.000</t>
  </si>
  <si>
    <t>25*2.000=</t>
  </si>
  <si>
    <t>70*2050 =</t>
  </si>
  <si>
    <t>FIFO</t>
  </si>
  <si>
    <t>25*2.080</t>
  </si>
  <si>
    <t>25*2.080=</t>
  </si>
  <si>
    <t>LIFO A SCATTI</t>
  </si>
  <si>
    <t>25*2.000</t>
  </si>
  <si>
    <t>25* 2.040</t>
  </si>
  <si>
    <t>= 51.000</t>
  </si>
  <si>
    <t>= 50.000</t>
  </si>
  <si>
    <t>= 52.000</t>
  </si>
  <si>
    <t>IPOTESI 1 RF &gt; RI</t>
  </si>
  <si>
    <t>80*2020 =</t>
  </si>
  <si>
    <t>80*2080 =</t>
  </si>
  <si>
    <r>
      <t>(20*2.000)+(80*2020)+(70*2.050)+(80*2.080)</t>
    </r>
    <r>
      <rPr>
        <sz val="10"/>
        <rFont val="Arial"/>
        <family val="2"/>
      </rPr>
      <t xml:space="preserve"> =</t>
    </r>
  </si>
  <si>
    <t>20*2000=</t>
  </si>
  <si>
    <t>25*2046=</t>
  </si>
  <si>
    <t>25*2046</t>
  </si>
  <si>
    <t>20* 2000</t>
  </si>
  <si>
    <t>5*2020</t>
  </si>
  <si>
    <t>20*2000</t>
  </si>
  <si>
    <t>25*2080</t>
  </si>
  <si>
    <t>25*2080=</t>
  </si>
  <si>
    <t>5*2050</t>
  </si>
  <si>
    <t xml:space="preserve"> 20*2000</t>
  </si>
  <si>
    <r>
      <t>(80*2020)+(70*2.050)+(80*2.080)</t>
    </r>
    <r>
      <rPr>
        <sz val="10"/>
        <rFont val="Arial"/>
        <family val="2"/>
      </rPr>
      <t xml:space="preserve"> =</t>
    </r>
  </si>
  <si>
    <t>5*2050=</t>
  </si>
  <si>
    <t>Ragioneria</t>
  </si>
  <si>
    <t>Criteri valutazione rimanenze al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</si>
</sst>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u/>
      <sz val="10"/>
      <name val="Arial"/>
      <family val="2"/>
    </font>
    <font>
      <sz val="10"/>
      <name val="Arial"/>
      <family val="2"/>
    </font>
    <font>
      <u/>
      <sz val="10"/>
      <name val="Arial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quotePrefix="1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3" fontId="0" fillId="0" borderId="2" xfId="0" applyNumberFormat="1" applyBorder="1" applyAlignment="1"/>
    <xf numFmtId="3" fontId="0" fillId="0" borderId="2" xfId="0" applyNumberFormat="1" applyBorder="1" applyAlignment="1">
      <alignment horizontal="right"/>
    </xf>
    <xf numFmtId="3" fontId="0" fillId="0" borderId="0" xfId="0" applyNumberFormat="1"/>
    <xf numFmtId="0" fontId="0" fillId="0" borderId="3" xfId="0" applyBorder="1"/>
    <xf numFmtId="3" fontId="0" fillId="0" borderId="3" xfId="0" applyNumberFormat="1" applyBorder="1"/>
    <xf numFmtId="0" fontId="0" fillId="0" borderId="0" xfId="0" applyBorder="1"/>
    <xf numFmtId="0" fontId="0" fillId="0" borderId="0" xfId="0" quotePrefix="1" applyBorder="1"/>
    <xf numFmtId="3" fontId="0" fillId="0" borderId="0" xfId="0" applyNumberFormat="1" applyBorder="1"/>
    <xf numFmtId="0" fontId="2" fillId="0" borderId="0" xfId="0" quotePrefix="1" applyFont="1" applyBorder="1"/>
    <xf numFmtId="0" fontId="2" fillId="0" borderId="0" xfId="0" applyFont="1" applyBorder="1"/>
    <xf numFmtId="3" fontId="2" fillId="0" borderId="0" xfId="0" applyNumberFormat="1" applyFont="1" applyBorder="1"/>
    <xf numFmtId="0" fontId="0" fillId="0" borderId="4" xfId="0" applyBorder="1"/>
    <xf numFmtId="3" fontId="0" fillId="0" borderId="4" xfId="0" applyNumberFormat="1" applyBorder="1"/>
    <xf numFmtId="0" fontId="0" fillId="0" borderId="2" xfId="0" applyFill="1" applyBorder="1"/>
    <xf numFmtId="3" fontId="0" fillId="0" borderId="2" xfId="0" applyNumberFormat="1" applyBorder="1"/>
    <xf numFmtId="0" fontId="0" fillId="0" borderId="5" xfId="0" applyBorder="1"/>
    <xf numFmtId="0" fontId="0" fillId="0" borderId="6" xfId="0" quotePrefix="1" applyBorder="1" applyAlignment="1">
      <alignment horizontal="right"/>
    </xf>
    <xf numFmtId="3" fontId="0" fillId="0" borderId="7" xfId="0" applyNumberFormat="1" applyBorder="1"/>
    <xf numFmtId="0" fontId="0" fillId="0" borderId="8" xfId="0" applyBorder="1"/>
    <xf numFmtId="0" fontId="0" fillId="0" borderId="9" xfId="0" quotePrefix="1" applyBorder="1" applyAlignment="1">
      <alignment horizontal="right"/>
    </xf>
    <xf numFmtId="3" fontId="0" fillId="0" borderId="10" xfId="0" applyNumberFormat="1" applyBorder="1"/>
    <xf numFmtId="3" fontId="3" fillId="0" borderId="0" xfId="0" quotePrefix="1" applyNumberFormat="1" applyFont="1"/>
    <xf numFmtId="3" fontId="0" fillId="0" borderId="0" xfId="0" applyNumberFormat="1" applyAlignment="1">
      <alignment horizontal="left"/>
    </xf>
    <xf numFmtId="0" fontId="0" fillId="0" borderId="0" xfId="0" applyBorder="1" applyAlignment="1">
      <alignment horizontal="right"/>
    </xf>
    <xf numFmtId="3" fontId="0" fillId="0" borderId="11" xfId="0" applyNumberFormat="1" applyBorder="1"/>
    <xf numFmtId="3" fontId="0" fillId="0" borderId="0" xfId="0" applyNumberFormat="1" applyAlignment="1">
      <alignment horizontal="center"/>
    </xf>
    <xf numFmtId="0" fontId="2" fillId="0" borderId="8" xfId="0" quotePrefix="1" applyFont="1" applyBorder="1"/>
    <xf numFmtId="0" fontId="0" fillId="0" borderId="0" xfId="0" quotePrefix="1" applyBorder="1" applyAlignment="1">
      <alignment horizontal="right"/>
    </xf>
    <xf numFmtId="0" fontId="2" fillId="0" borderId="12" xfId="0" quotePrefix="1" applyFont="1" applyBorder="1"/>
    <xf numFmtId="0" fontId="2" fillId="0" borderId="9" xfId="0" quotePrefix="1" applyFont="1" applyBorder="1" applyAlignment="1">
      <alignment horizontal="right"/>
    </xf>
    <xf numFmtId="3" fontId="2" fillId="0" borderId="10" xfId="0" applyNumberFormat="1" applyFont="1" applyBorder="1"/>
    <xf numFmtId="0" fontId="0" fillId="0" borderId="12" xfId="0" applyBorder="1"/>
    <xf numFmtId="0" fontId="0" fillId="0" borderId="9" xfId="0" applyBorder="1" applyAlignment="1">
      <alignment horizontal="right"/>
    </xf>
    <xf numFmtId="0" fontId="0" fillId="0" borderId="0" xfId="0" applyAlignment="1">
      <alignment horizontal="right"/>
    </xf>
    <xf numFmtId="3" fontId="0" fillId="0" borderId="0" xfId="0" quotePrefix="1" applyNumberFormat="1"/>
    <xf numFmtId="3" fontId="0" fillId="0" borderId="0" xfId="0" applyNumberFormat="1" applyAlignment="1">
      <alignment horizontal="right"/>
    </xf>
    <xf numFmtId="3" fontId="4" fillId="0" borderId="0" xfId="0" quotePrefix="1" applyNumberFormat="1" applyFont="1" applyAlignment="1">
      <alignment horizontal="left"/>
    </xf>
    <xf numFmtId="0" fontId="0" fillId="0" borderId="0" xfId="0" quotePrefix="1"/>
    <xf numFmtId="3" fontId="0" fillId="0" borderId="0" xfId="0" quotePrefix="1" applyNumberFormat="1" applyAlignment="1">
      <alignment horizontal="right"/>
    </xf>
    <xf numFmtId="3" fontId="0" fillId="0" borderId="1" xfId="0" applyNumberFormat="1" applyBorder="1"/>
    <xf numFmtId="3" fontId="5" fillId="0" borderId="3" xfId="0" applyNumberFormat="1" applyFont="1" applyBorder="1"/>
    <xf numFmtId="0" fontId="2" fillId="0" borderId="0" xfId="0" quotePrefix="1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3" fontId="2" fillId="0" borderId="11" xfId="0" applyNumberFormat="1" applyFont="1" applyBorder="1"/>
    <xf numFmtId="0" fontId="5" fillId="0" borderId="9" xfId="0" quotePrefix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0" fontId="0" fillId="0" borderId="11" xfId="0" applyBorder="1"/>
    <xf numFmtId="0" fontId="0" fillId="0" borderId="9" xfId="0" applyBorder="1"/>
    <xf numFmtId="0" fontId="6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13.140625" customWidth="1"/>
    <col min="5" max="5" width="10.85546875" customWidth="1"/>
    <col min="7" max="7" width="19.28515625" customWidth="1"/>
    <col min="8" max="8" width="10.7109375" customWidth="1"/>
  </cols>
  <sheetData>
    <row r="1" spans="1:9" ht="18.75" x14ac:dyDescent="0.3">
      <c r="A1" s="53" t="s">
        <v>46</v>
      </c>
      <c r="B1" s="53"/>
      <c r="C1" s="53" t="s">
        <v>47</v>
      </c>
      <c r="D1" s="53"/>
      <c r="E1" s="53"/>
      <c r="F1" s="53"/>
    </row>
    <row r="3" spans="1:9" x14ac:dyDescent="0.25">
      <c r="F3" s="1" t="s">
        <v>30</v>
      </c>
    </row>
    <row r="5" spans="1:9" x14ac:dyDescent="0.25">
      <c r="A5" s="2"/>
      <c r="B5" s="3" t="s">
        <v>1</v>
      </c>
      <c r="C5" s="3" t="s">
        <v>2</v>
      </c>
    </row>
    <row r="6" spans="1:9" x14ac:dyDescent="0.25">
      <c r="A6" s="4" t="s">
        <v>3</v>
      </c>
      <c r="B6" s="5">
        <v>20</v>
      </c>
      <c r="C6" s="6">
        <v>2000</v>
      </c>
      <c r="D6" s="7"/>
      <c r="E6" s="7"/>
      <c r="F6" s="7"/>
    </row>
    <row r="7" spans="1:9" x14ac:dyDescent="0.25">
      <c r="A7" s="8" t="s">
        <v>5</v>
      </c>
      <c r="B7" s="9">
        <v>80</v>
      </c>
      <c r="C7" s="9">
        <v>2020</v>
      </c>
      <c r="D7" s="7"/>
      <c r="E7" s="7"/>
      <c r="F7" s="7"/>
      <c r="G7" s="10"/>
      <c r="H7" s="11"/>
      <c r="I7" s="12"/>
    </row>
    <row r="8" spans="1:9" x14ac:dyDescent="0.25">
      <c r="A8" s="8" t="s">
        <v>4</v>
      </c>
      <c r="B8" s="9">
        <v>-80</v>
      </c>
      <c r="C8" s="9"/>
      <c r="D8" s="7"/>
      <c r="E8" s="7"/>
      <c r="F8" s="7"/>
      <c r="G8" s="10"/>
      <c r="H8" s="11"/>
      <c r="I8" s="12"/>
    </row>
    <row r="9" spans="1:9" x14ac:dyDescent="0.25">
      <c r="A9" s="8" t="s">
        <v>5</v>
      </c>
      <c r="B9" s="9">
        <v>70</v>
      </c>
      <c r="C9" s="9">
        <v>2050</v>
      </c>
      <c r="D9" s="7"/>
      <c r="E9" s="7"/>
      <c r="F9" s="7"/>
      <c r="G9" s="10"/>
      <c r="H9" s="10"/>
    </row>
    <row r="10" spans="1:9" x14ac:dyDescent="0.25">
      <c r="A10" s="8" t="s">
        <v>4</v>
      </c>
      <c r="B10" s="9">
        <v>-75</v>
      </c>
      <c r="C10" s="9"/>
      <c r="D10" s="7"/>
      <c r="E10" s="7"/>
      <c r="F10" s="7"/>
      <c r="G10" s="13"/>
      <c r="H10" s="14"/>
      <c r="I10" s="12"/>
    </row>
    <row r="11" spans="1:9" x14ac:dyDescent="0.25">
      <c r="A11" s="8" t="s">
        <v>5</v>
      </c>
      <c r="B11" s="9">
        <v>80</v>
      </c>
      <c r="C11" s="9">
        <v>2080</v>
      </c>
      <c r="D11" s="7"/>
      <c r="E11" s="7"/>
      <c r="F11" s="7"/>
      <c r="G11" s="10"/>
      <c r="H11" s="10"/>
      <c r="I11" s="12"/>
    </row>
    <row r="12" spans="1:9" x14ac:dyDescent="0.25">
      <c r="A12" s="16" t="s">
        <v>4</v>
      </c>
      <c r="B12" s="17">
        <v>-70</v>
      </c>
      <c r="C12" s="17"/>
      <c r="D12" s="7"/>
      <c r="E12" s="7"/>
      <c r="F12" s="7"/>
    </row>
    <row r="13" spans="1:9" x14ac:dyDescent="0.25">
      <c r="A13" s="18" t="s">
        <v>6</v>
      </c>
      <c r="B13" s="19">
        <f>SUM(B6:B12)</f>
        <v>25</v>
      </c>
      <c r="C13" s="19"/>
      <c r="D13" s="7"/>
      <c r="E13" s="7"/>
      <c r="F13" s="7"/>
    </row>
    <row r="14" spans="1:9" x14ac:dyDescent="0.25">
      <c r="B14" s="7"/>
      <c r="C14" s="7"/>
      <c r="D14" s="7"/>
      <c r="E14" s="7"/>
      <c r="F14" s="7"/>
      <c r="G14" s="20" t="s">
        <v>7</v>
      </c>
      <c r="H14" s="21" t="s">
        <v>31</v>
      </c>
      <c r="I14" s="22">
        <f>80*2020</f>
        <v>161600</v>
      </c>
    </row>
    <row r="15" spans="1:9" x14ac:dyDescent="0.25">
      <c r="B15" s="7"/>
      <c r="C15" s="7"/>
      <c r="D15" s="7"/>
      <c r="E15" s="7"/>
      <c r="F15" s="7"/>
      <c r="G15" s="23"/>
      <c r="H15" s="32" t="s">
        <v>20</v>
      </c>
      <c r="I15" s="29">
        <f>70*2050</f>
        <v>143500</v>
      </c>
    </row>
    <row r="16" spans="1:9" x14ac:dyDescent="0.25">
      <c r="B16" s="7"/>
      <c r="C16" s="7"/>
      <c r="D16" s="7"/>
      <c r="E16" s="7"/>
      <c r="F16" s="7"/>
      <c r="G16" s="23"/>
      <c r="H16" s="24" t="s">
        <v>32</v>
      </c>
      <c r="I16" s="25">
        <f>80*2080</f>
        <v>166400</v>
      </c>
    </row>
    <row r="17" spans="1:9" x14ac:dyDescent="0.25">
      <c r="A17" t="s">
        <v>10</v>
      </c>
      <c r="B17" s="26" t="s">
        <v>33</v>
      </c>
      <c r="C17" s="7"/>
      <c r="D17" s="7"/>
      <c r="F17" s="27">
        <f>+(20*2000+80*2020+70*2050+80*2080)/250</f>
        <v>2046</v>
      </c>
      <c r="G17" s="23"/>
      <c r="H17" s="28"/>
      <c r="I17" s="29">
        <f>SUM(I14:I16)</f>
        <v>471500</v>
      </c>
    </row>
    <row r="18" spans="1:9" x14ac:dyDescent="0.25">
      <c r="B18" s="26"/>
      <c r="C18" s="30">
        <v>250</v>
      </c>
      <c r="D18" s="7"/>
      <c r="E18" s="7"/>
      <c r="F18" s="7"/>
      <c r="G18" s="31" t="s">
        <v>12</v>
      </c>
      <c r="H18" s="32" t="s">
        <v>34</v>
      </c>
      <c r="I18" s="29">
        <f>20*2000</f>
        <v>40000</v>
      </c>
    </row>
    <row r="19" spans="1:9" x14ac:dyDescent="0.25">
      <c r="B19" s="7"/>
      <c r="D19" s="7"/>
      <c r="E19" s="7"/>
      <c r="F19" s="7"/>
      <c r="G19" s="33" t="s">
        <v>14</v>
      </c>
      <c r="H19" s="34" t="s">
        <v>35</v>
      </c>
      <c r="I19" s="35">
        <f>-25*2046</f>
        <v>-51150</v>
      </c>
    </row>
    <row r="20" spans="1:9" x14ac:dyDescent="0.25">
      <c r="B20" s="7" t="s">
        <v>36</v>
      </c>
      <c r="C20" s="19">
        <f>25*F17</f>
        <v>51150</v>
      </c>
      <c r="D20" s="7"/>
      <c r="E20" s="7"/>
      <c r="F20" s="7"/>
      <c r="G20" s="36" t="s">
        <v>16</v>
      </c>
      <c r="H20" s="37"/>
      <c r="I20" s="25">
        <f>SUM(I17:I19)</f>
        <v>460350</v>
      </c>
    </row>
    <row r="21" spans="1:9" x14ac:dyDescent="0.25">
      <c r="B21" s="7"/>
      <c r="C21" s="7"/>
      <c r="D21" s="7"/>
      <c r="E21" s="7"/>
      <c r="F21" s="7"/>
      <c r="H21" s="38"/>
    </row>
    <row r="22" spans="1:9" x14ac:dyDescent="0.25">
      <c r="C22" s="7"/>
      <c r="D22" s="7"/>
      <c r="E22" s="7"/>
      <c r="F22" s="7"/>
      <c r="G22" s="20" t="s">
        <v>7</v>
      </c>
      <c r="H22" s="21" t="s">
        <v>31</v>
      </c>
      <c r="I22" s="22">
        <f>80*2020</f>
        <v>161600</v>
      </c>
    </row>
    <row r="23" spans="1:9" x14ac:dyDescent="0.25">
      <c r="C23" s="7"/>
      <c r="D23" s="7"/>
      <c r="E23" s="7"/>
      <c r="F23" s="7"/>
      <c r="G23" s="23"/>
      <c r="H23" s="32" t="s">
        <v>20</v>
      </c>
      <c r="I23" s="29">
        <f>70*2050</f>
        <v>143500</v>
      </c>
    </row>
    <row r="24" spans="1:9" x14ac:dyDescent="0.25">
      <c r="A24" t="s">
        <v>17</v>
      </c>
      <c r="B24" s="43" t="s">
        <v>37</v>
      </c>
      <c r="C24" s="44">
        <f>20*2000</f>
        <v>40000</v>
      </c>
      <c r="D24" s="7"/>
      <c r="E24" s="7"/>
      <c r="F24" s="7"/>
      <c r="G24" s="23"/>
      <c r="H24" s="24" t="s">
        <v>32</v>
      </c>
      <c r="I24" s="25">
        <f>80*2080</f>
        <v>166400</v>
      </c>
    </row>
    <row r="25" spans="1:9" x14ac:dyDescent="0.25">
      <c r="B25" s="40" t="s">
        <v>38</v>
      </c>
      <c r="C25" s="45">
        <f>5*2020</f>
        <v>10100</v>
      </c>
      <c r="D25" s="7"/>
      <c r="E25" s="7"/>
      <c r="F25" s="7"/>
      <c r="G25" s="23"/>
      <c r="H25" s="28"/>
      <c r="I25" s="29">
        <f>SUM(I22:I24)</f>
        <v>471500</v>
      </c>
    </row>
    <row r="26" spans="1:9" x14ac:dyDescent="0.25">
      <c r="B26" s="7"/>
      <c r="C26" s="17">
        <f>SUM(C24:C25)</f>
        <v>50100</v>
      </c>
      <c r="D26" s="7"/>
      <c r="E26" s="7"/>
      <c r="F26" s="7"/>
      <c r="G26" s="31" t="s">
        <v>12</v>
      </c>
      <c r="H26" s="32" t="s">
        <v>34</v>
      </c>
      <c r="I26" s="29">
        <f>20*2000</f>
        <v>40000</v>
      </c>
    </row>
    <row r="27" spans="1:9" x14ac:dyDescent="0.25">
      <c r="B27" s="7"/>
      <c r="C27" s="7"/>
      <c r="D27" s="7"/>
      <c r="E27" s="7"/>
      <c r="F27" s="7"/>
      <c r="G27" s="31" t="s">
        <v>14</v>
      </c>
      <c r="H27" s="46" t="s">
        <v>39</v>
      </c>
    </row>
    <row r="28" spans="1:9" x14ac:dyDescent="0.25">
      <c r="B28" s="7"/>
      <c r="C28" s="7"/>
      <c r="D28" s="7"/>
      <c r="E28" s="7"/>
      <c r="F28" s="7"/>
      <c r="G28" s="33"/>
      <c r="H28" s="47" t="s">
        <v>38</v>
      </c>
      <c r="I28" s="48">
        <f>-C26</f>
        <v>-50100</v>
      </c>
    </row>
    <row r="29" spans="1:9" x14ac:dyDescent="0.25">
      <c r="B29" s="7"/>
      <c r="C29" s="7"/>
      <c r="D29" s="7"/>
      <c r="E29" s="7"/>
      <c r="F29" s="7"/>
      <c r="G29" s="36" t="s">
        <v>16</v>
      </c>
      <c r="H29" s="37"/>
      <c r="I29" s="25">
        <f>SUM(I25:I28)</f>
        <v>461400</v>
      </c>
    </row>
    <row r="30" spans="1:9" x14ac:dyDescent="0.25">
      <c r="B30" s="7"/>
      <c r="C30" s="7"/>
      <c r="D30" s="7"/>
      <c r="E30" s="7"/>
      <c r="F30" s="7"/>
      <c r="H30" s="38"/>
    </row>
    <row r="31" spans="1:9" x14ac:dyDescent="0.25">
      <c r="B31" s="7"/>
      <c r="C31" s="7"/>
      <c r="D31" s="7"/>
      <c r="E31" s="7"/>
      <c r="F31" s="7"/>
      <c r="G31" s="20" t="s">
        <v>7</v>
      </c>
      <c r="H31" s="21" t="s">
        <v>31</v>
      </c>
      <c r="I31" s="22">
        <f>80*2020</f>
        <v>161600</v>
      </c>
    </row>
    <row r="32" spans="1:9" x14ac:dyDescent="0.25">
      <c r="B32" s="7"/>
      <c r="C32" s="7"/>
      <c r="D32" s="7"/>
      <c r="E32" s="7"/>
      <c r="F32" s="7"/>
      <c r="G32" s="23"/>
      <c r="H32" s="32" t="s">
        <v>20</v>
      </c>
      <c r="I32" s="29">
        <f>70*2050</f>
        <v>143500</v>
      </c>
    </row>
    <row r="33" spans="1:9" x14ac:dyDescent="0.25">
      <c r="A33" t="s">
        <v>21</v>
      </c>
      <c r="B33" s="39" t="s">
        <v>40</v>
      </c>
      <c r="C33" s="19">
        <f>25*2080</f>
        <v>52000</v>
      </c>
      <c r="D33" s="7"/>
      <c r="E33" s="7"/>
      <c r="F33" s="7"/>
      <c r="G33" s="23"/>
      <c r="H33" s="49" t="s">
        <v>32</v>
      </c>
      <c r="I33" s="25">
        <f>80*2080</f>
        <v>166400</v>
      </c>
    </row>
    <row r="34" spans="1:9" x14ac:dyDescent="0.25">
      <c r="B34" s="7"/>
      <c r="C34" s="7"/>
      <c r="D34" s="7"/>
      <c r="E34" s="7"/>
      <c r="F34" s="7"/>
      <c r="G34" s="23"/>
      <c r="H34" s="28"/>
      <c r="I34" s="29">
        <f>SUM(I31:I33)</f>
        <v>471500</v>
      </c>
    </row>
    <row r="35" spans="1:9" x14ac:dyDescent="0.25">
      <c r="B35" s="7"/>
      <c r="C35" s="7"/>
      <c r="D35" s="7"/>
      <c r="E35" s="7"/>
      <c r="F35" s="7"/>
      <c r="G35" s="31" t="s">
        <v>12</v>
      </c>
      <c r="H35" s="32" t="s">
        <v>34</v>
      </c>
      <c r="I35" s="29">
        <f>20*2000</f>
        <v>40000</v>
      </c>
    </row>
    <row r="36" spans="1:9" x14ac:dyDescent="0.25">
      <c r="B36" s="7"/>
      <c r="C36" s="7"/>
      <c r="D36" s="7"/>
      <c r="E36" s="7"/>
      <c r="F36" s="7"/>
      <c r="G36" s="33" t="s">
        <v>14</v>
      </c>
      <c r="H36" s="34" t="s">
        <v>41</v>
      </c>
      <c r="I36" s="35">
        <f>-25*2080</f>
        <v>-52000</v>
      </c>
    </row>
    <row r="37" spans="1:9" x14ac:dyDescent="0.25">
      <c r="B37" s="7"/>
      <c r="C37" s="7"/>
      <c r="D37" s="7"/>
      <c r="E37" s="7"/>
      <c r="F37" s="7"/>
      <c r="G37" s="36" t="s">
        <v>16</v>
      </c>
      <c r="H37" s="37"/>
      <c r="I37" s="25">
        <f>SUM(I34:I36)</f>
        <v>459500</v>
      </c>
    </row>
    <row r="38" spans="1:9" x14ac:dyDescent="0.25">
      <c r="B38" s="7"/>
      <c r="C38" s="7"/>
      <c r="D38" s="7"/>
      <c r="E38" s="7"/>
      <c r="F38" s="7"/>
      <c r="H38" s="38"/>
    </row>
    <row r="39" spans="1:9" x14ac:dyDescent="0.25">
      <c r="B39" s="7"/>
      <c r="C39" s="7"/>
      <c r="D39" s="7"/>
      <c r="E39" s="7"/>
      <c r="F39" s="7"/>
      <c r="G39" s="20" t="s">
        <v>7</v>
      </c>
      <c r="H39" s="21" t="s">
        <v>31</v>
      </c>
      <c r="I39" s="22">
        <f>80*2020</f>
        <v>161600</v>
      </c>
    </row>
    <row r="40" spans="1:9" x14ac:dyDescent="0.25">
      <c r="B40" s="7"/>
      <c r="C40" s="7"/>
      <c r="D40" s="7"/>
      <c r="E40" s="7"/>
      <c r="F40" s="7"/>
      <c r="G40" s="23"/>
      <c r="H40" s="32" t="s">
        <v>20</v>
      </c>
      <c r="I40" s="29">
        <f>70*2050</f>
        <v>143500</v>
      </c>
    </row>
    <row r="41" spans="1:9" x14ac:dyDescent="0.25">
      <c r="A41" t="s">
        <v>24</v>
      </c>
      <c r="B41" s="40" t="s">
        <v>39</v>
      </c>
      <c r="C41" s="40">
        <f>20*2000</f>
        <v>40000</v>
      </c>
      <c r="D41" s="7"/>
      <c r="E41" s="7"/>
      <c r="F41" s="7"/>
      <c r="G41" s="23"/>
      <c r="H41" s="24" t="s">
        <v>32</v>
      </c>
      <c r="I41" s="25">
        <f>80*2080</f>
        <v>166400</v>
      </c>
    </row>
    <row r="42" spans="1:9" x14ac:dyDescent="0.25">
      <c r="B42" s="40" t="s">
        <v>42</v>
      </c>
      <c r="C42" s="50">
        <f>5*(80*2020+70*2050+80*2080)/230</f>
        <v>10250</v>
      </c>
      <c r="D42" s="7"/>
      <c r="E42" s="7"/>
      <c r="F42" s="7"/>
      <c r="G42" s="23"/>
      <c r="H42" s="28"/>
      <c r="I42" s="29">
        <f>SUM(I39:I41)</f>
        <v>471500</v>
      </c>
    </row>
    <row r="43" spans="1:9" x14ac:dyDescent="0.25">
      <c r="B43" s="7"/>
      <c r="C43" s="7">
        <f>SUM(C41:C42)</f>
        <v>50250</v>
      </c>
      <c r="D43" s="7"/>
      <c r="E43" s="7"/>
      <c r="F43" s="7"/>
      <c r="G43" s="31" t="s">
        <v>12</v>
      </c>
      <c r="H43" s="32" t="s">
        <v>34</v>
      </c>
      <c r="I43" s="29">
        <f>20*2000</f>
        <v>40000</v>
      </c>
    </row>
    <row r="44" spans="1:9" x14ac:dyDescent="0.25">
      <c r="B44" s="7"/>
      <c r="C44" s="7"/>
      <c r="D44" s="7"/>
      <c r="E44" s="7"/>
      <c r="F44" s="7"/>
      <c r="G44" s="31" t="s">
        <v>14</v>
      </c>
      <c r="H44" s="28" t="s">
        <v>43</v>
      </c>
      <c r="I44" s="51"/>
    </row>
    <row r="45" spans="1:9" x14ac:dyDescent="0.25">
      <c r="A45" t="s">
        <v>10</v>
      </c>
      <c r="B45" s="26" t="s">
        <v>44</v>
      </c>
      <c r="C45" s="7"/>
      <c r="D45" s="7"/>
      <c r="E45" s="27">
        <f>+(80*2020+70*2050+80*2080)/230</f>
        <v>2050</v>
      </c>
      <c r="G45" s="33"/>
      <c r="H45" s="47" t="s">
        <v>45</v>
      </c>
      <c r="I45" s="35">
        <f>-C43</f>
        <v>-50250</v>
      </c>
    </row>
    <row r="46" spans="1:9" x14ac:dyDescent="0.25">
      <c r="B46" s="26"/>
      <c r="C46" s="30">
        <v>230</v>
      </c>
      <c r="D46" s="7"/>
      <c r="E46" s="7"/>
      <c r="F46" s="7"/>
      <c r="G46" s="36" t="s">
        <v>16</v>
      </c>
      <c r="H46" s="52"/>
      <c r="I46" s="25">
        <f>SUM(I42:I45)</f>
        <v>461250</v>
      </c>
    </row>
    <row r="50" spans="1:9" x14ac:dyDescent="0.25">
      <c r="E50" s="1" t="s">
        <v>0</v>
      </c>
    </row>
    <row r="51" spans="1:9" x14ac:dyDescent="0.25">
      <c r="A51" s="2"/>
      <c r="B51" s="3" t="s">
        <v>1</v>
      </c>
      <c r="C51" s="3" t="s">
        <v>2</v>
      </c>
    </row>
    <row r="52" spans="1:9" x14ac:dyDescent="0.25">
      <c r="A52" s="4" t="s">
        <v>3</v>
      </c>
      <c r="B52" s="5">
        <v>100</v>
      </c>
      <c r="C52" s="6">
        <v>2000</v>
      </c>
      <c r="D52" s="7"/>
      <c r="E52" s="7"/>
      <c r="F52" s="7"/>
    </row>
    <row r="53" spans="1:9" x14ac:dyDescent="0.25">
      <c r="A53" s="8"/>
      <c r="B53" s="9"/>
      <c r="C53" s="9"/>
      <c r="D53" s="7"/>
      <c r="E53" s="7"/>
      <c r="F53" s="7"/>
      <c r="G53" s="10"/>
      <c r="H53" s="11"/>
      <c r="I53" s="12"/>
    </row>
    <row r="54" spans="1:9" x14ac:dyDescent="0.25">
      <c r="A54" s="8" t="s">
        <v>4</v>
      </c>
      <c r="B54" s="9">
        <v>-80</v>
      </c>
      <c r="C54" s="9"/>
      <c r="D54" s="7"/>
      <c r="E54" s="7"/>
      <c r="F54" s="7"/>
      <c r="G54" s="10"/>
      <c r="H54" s="11"/>
      <c r="I54" s="12"/>
    </row>
    <row r="55" spans="1:9" x14ac:dyDescent="0.25">
      <c r="A55" s="8" t="s">
        <v>5</v>
      </c>
      <c r="B55" s="9">
        <v>70</v>
      </c>
      <c r="C55" s="9">
        <v>2050</v>
      </c>
      <c r="D55" s="7"/>
      <c r="E55" s="7"/>
      <c r="F55" s="7"/>
      <c r="G55" s="10"/>
      <c r="H55" s="10"/>
      <c r="I55" s="12"/>
    </row>
    <row r="56" spans="1:9" x14ac:dyDescent="0.25">
      <c r="A56" s="8" t="s">
        <v>4</v>
      </c>
      <c r="B56" s="9">
        <v>-75</v>
      </c>
      <c r="C56" s="9"/>
      <c r="D56" s="7"/>
      <c r="E56" s="7"/>
      <c r="F56" s="7"/>
      <c r="G56" s="13"/>
      <c r="H56" s="14"/>
      <c r="I56" s="15"/>
    </row>
    <row r="57" spans="1:9" x14ac:dyDescent="0.25">
      <c r="A57" s="8" t="s">
        <v>5</v>
      </c>
      <c r="B57" s="9">
        <v>80</v>
      </c>
      <c r="C57" s="9">
        <v>2080</v>
      </c>
      <c r="D57" s="7"/>
      <c r="E57" s="7"/>
      <c r="F57" s="7"/>
      <c r="G57" s="10"/>
      <c r="H57" s="10"/>
      <c r="I57" s="12"/>
    </row>
    <row r="58" spans="1:9" x14ac:dyDescent="0.25">
      <c r="A58" s="16" t="s">
        <v>4</v>
      </c>
      <c r="B58" s="17">
        <v>-70</v>
      </c>
      <c r="C58" s="17"/>
      <c r="D58" s="7"/>
      <c r="E58" s="7"/>
      <c r="F58" s="7"/>
    </row>
    <row r="59" spans="1:9" x14ac:dyDescent="0.25">
      <c r="A59" s="18" t="s">
        <v>6</v>
      </c>
      <c r="B59" s="19">
        <f>SUM(B52:B58)</f>
        <v>25</v>
      </c>
      <c r="C59" s="19"/>
      <c r="D59" s="7"/>
      <c r="E59" s="7"/>
      <c r="F59" s="7"/>
    </row>
    <row r="60" spans="1:9" x14ac:dyDescent="0.25">
      <c r="B60" s="7"/>
      <c r="C60" s="7"/>
      <c r="D60" s="7"/>
      <c r="E60" s="7"/>
      <c r="F60" s="7"/>
      <c r="G60" s="20" t="s">
        <v>7</v>
      </c>
      <c r="H60" s="21" t="s">
        <v>8</v>
      </c>
      <c r="I60" s="22">
        <f>70*2050</f>
        <v>143500</v>
      </c>
    </row>
    <row r="61" spans="1:9" x14ac:dyDescent="0.25">
      <c r="B61" s="7"/>
      <c r="C61" s="7"/>
      <c r="D61" s="7"/>
      <c r="E61" s="7"/>
      <c r="F61" s="7"/>
      <c r="G61" s="23"/>
      <c r="H61" s="24" t="s">
        <v>9</v>
      </c>
      <c r="I61" s="25">
        <f>80*2080</f>
        <v>166400</v>
      </c>
    </row>
    <row r="62" spans="1:9" x14ac:dyDescent="0.25">
      <c r="A62" t="s">
        <v>10</v>
      </c>
      <c r="B62" s="26" t="s">
        <v>11</v>
      </c>
      <c r="C62" s="7"/>
      <c r="D62" s="7"/>
      <c r="E62" s="27">
        <f>+(100*2000+70*2050+80*2080)/250</f>
        <v>2039.6</v>
      </c>
      <c r="F62" s="7"/>
      <c r="G62" s="23"/>
      <c r="H62" s="28"/>
      <c r="I62" s="29">
        <f>SUM(I60:I61)</f>
        <v>309900</v>
      </c>
    </row>
    <row r="63" spans="1:9" x14ac:dyDescent="0.25">
      <c r="B63" s="26"/>
      <c r="C63" s="30">
        <v>250</v>
      </c>
      <c r="D63" s="7"/>
      <c r="E63" s="7"/>
      <c r="F63" s="7"/>
      <c r="G63" s="31" t="s">
        <v>12</v>
      </c>
      <c r="H63" s="32" t="s">
        <v>13</v>
      </c>
      <c r="I63" s="29">
        <f>100*2000</f>
        <v>200000</v>
      </c>
    </row>
    <row r="64" spans="1:9" x14ac:dyDescent="0.25">
      <c r="B64" s="39" t="s">
        <v>26</v>
      </c>
      <c r="C64" s="42" t="s">
        <v>27</v>
      </c>
      <c r="D64" s="7"/>
      <c r="E64" s="7"/>
      <c r="F64" s="7"/>
      <c r="G64" s="33" t="s">
        <v>14</v>
      </c>
      <c r="H64" s="34" t="s">
        <v>15</v>
      </c>
      <c r="I64" s="35">
        <f>-25*2040</f>
        <v>-51000</v>
      </c>
    </row>
    <row r="65" spans="1:9" x14ac:dyDescent="0.25">
      <c r="B65" s="7"/>
      <c r="C65" s="7"/>
      <c r="D65" s="7"/>
      <c r="E65" s="7"/>
      <c r="F65" s="7"/>
      <c r="G65" s="36" t="s">
        <v>16</v>
      </c>
      <c r="H65" s="37"/>
      <c r="I65" s="25">
        <f>SUM(I62:I64)</f>
        <v>458900</v>
      </c>
    </row>
    <row r="66" spans="1:9" x14ac:dyDescent="0.25">
      <c r="B66" s="7"/>
      <c r="C66" s="7"/>
      <c r="D66" s="7"/>
      <c r="E66" s="7"/>
      <c r="F66" s="7"/>
      <c r="H66" s="38"/>
    </row>
    <row r="67" spans="1:9" x14ac:dyDescent="0.25">
      <c r="C67" s="7"/>
      <c r="D67" s="7"/>
      <c r="E67" s="7"/>
      <c r="F67" s="7"/>
      <c r="G67" s="20" t="s">
        <v>7</v>
      </c>
      <c r="H67" s="21" t="s">
        <v>8</v>
      </c>
      <c r="I67" s="22">
        <f>70*2050</f>
        <v>143500</v>
      </c>
    </row>
    <row r="68" spans="1:9" x14ac:dyDescent="0.25">
      <c r="A68" t="s">
        <v>17</v>
      </c>
      <c r="B68" s="39" t="s">
        <v>18</v>
      </c>
      <c r="C68" s="39" t="s">
        <v>28</v>
      </c>
      <c r="D68" s="7"/>
      <c r="E68" s="7"/>
      <c r="F68" s="7"/>
      <c r="G68" s="23"/>
      <c r="H68" s="24" t="s">
        <v>9</v>
      </c>
      <c r="I68" s="25">
        <f>80*2080</f>
        <v>166400</v>
      </c>
    </row>
    <row r="69" spans="1:9" x14ac:dyDescent="0.25">
      <c r="B69" s="7"/>
      <c r="C69" s="7"/>
      <c r="D69" s="7"/>
      <c r="E69" s="7"/>
      <c r="F69" s="7"/>
      <c r="G69" s="23"/>
      <c r="H69" s="28"/>
      <c r="I69" s="29">
        <f>SUM(I67:I68)</f>
        <v>309900</v>
      </c>
    </row>
    <row r="70" spans="1:9" x14ac:dyDescent="0.25">
      <c r="B70" s="7"/>
      <c r="C70" s="7"/>
      <c r="D70" s="7"/>
      <c r="E70" s="7"/>
      <c r="F70" s="7"/>
      <c r="G70" s="31" t="s">
        <v>12</v>
      </c>
      <c r="H70" s="32" t="s">
        <v>13</v>
      </c>
      <c r="I70" s="29">
        <f>100*2000</f>
        <v>200000</v>
      </c>
    </row>
    <row r="71" spans="1:9" x14ac:dyDescent="0.25">
      <c r="B71" s="7"/>
      <c r="C71" s="7"/>
      <c r="D71" s="7"/>
      <c r="E71" s="7"/>
      <c r="F71" s="7"/>
      <c r="G71" s="33" t="s">
        <v>14</v>
      </c>
      <c r="H71" s="34" t="s">
        <v>19</v>
      </c>
      <c r="I71" s="35">
        <f>-25*2000</f>
        <v>-50000</v>
      </c>
    </row>
    <row r="72" spans="1:9" x14ac:dyDescent="0.25">
      <c r="B72" s="7"/>
      <c r="C72" s="7"/>
      <c r="D72" s="7"/>
      <c r="E72" s="7"/>
      <c r="F72" s="7"/>
      <c r="G72" s="36" t="s">
        <v>16</v>
      </c>
      <c r="H72" s="37"/>
      <c r="I72" s="25">
        <f>SUM(I69:I71)</f>
        <v>459900</v>
      </c>
    </row>
    <row r="73" spans="1:9" x14ac:dyDescent="0.25">
      <c r="B73" s="7"/>
      <c r="C73" s="7"/>
      <c r="D73" s="7"/>
      <c r="E73" s="7"/>
      <c r="F73" s="7"/>
      <c r="H73" s="38"/>
    </row>
    <row r="74" spans="1:9" x14ac:dyDescent="0.25">
      <c r="B74" s="7"/>
      <c r="C74" s="7"/>
      <c r="D74" s="7"/>
      <c r="E74" s="7"/>
      <c r="F74" s="7"/>
      <c r="G74" s="20" t="s">
        <v>7</v>
      </c>
      <c r="H74" s="21" t="s">
        <v>20</v>
      </c>
      <c r="I74" s="22">
        <f>70*2050</f>
        <v>143500</v>
      </c>
    </row>
    <row r="75" spans="1:9" x14ac:dyDescent="0.25">
      <c r="A75" t="s">
        <v>21</v>
      </c>
      <c r="B75" s="39" t="s">
        <v>22</v>
      </c>
      <c r="C75" s="39" t="s">
        <v>29</v>
      </c>
      <c r="D75" s="7"/>
      <c r="E75" s="7"/>
      <c r="F75" s="7"/>
      <c r="G75" s="23"/>
      <c r="H75" s="24" t="s">
        <v>9</v>
      </c>
      <c r="I75" s="25">
        <f>80*2080</f>
        <v>166400</v>
      </c>
    </row>
    <row r="76" spans="1:9" x14ac:dyDescent="0.25">
      <c r="B76" s="7"/>
      <c r="C76" s="7"/>
      <c r="D76" s="7"/>
      <c r="E76" s="7"/>
      <c r="F76" s="7"/>
      <c r="G76" s="23"/>
      <c r="H76" s="28"/>
      <c r="I76" s="29">
        <f>SUM(I74:I75)</f>
        <v>309900</v>
      </c>
    </row>
    <row r="77" spans="1:9" x14ac:dyDescent="0.25">
      <c r="B77" s="7"/>
      <c r="C77" s="7"/>
      <c r="D77" s="7"/>
      <c r="E77" s="7"/>
      <c r="F77" s="7"/>
      <c r="G77" s="31" t="s">
        <v>12</v>
      </c>
      <c r="H77" s="32" t="s">
        <v>13</v>
      </c>
      <c r="I77" s="29">
        <f>100*2000</f>
        <v>200000</v>
      </c>
    </row>
    <row r="78" spans="1:9" x14ac:dyDescent="0.25">
      <c r="B78" s="7"/>
      <c r="C78" s="7"/>
      <c r="D78" s="7"/>
      <c r="E78" s="7"/>
      <c r="F78" s="7"/>
      <c r="G78" s="33" t="s">
        <v>14</v>
      </c>
      <c r="H78" s="34" t="s">
        <v>23</v>
      </c>
      <c r="I78" s="35">
        <f>-25*2080</f>
        <v>-52000</v>
      </c>
    </row>
    <row r="79" spans="1:9" x14ac:dyDescent="0.25">
      <c r="B79" s="7"/>
      <c r="C79" s="7"/>
      <c r="D79" s="7"/>
      <c r="E79" s="7"/>
      <c r="F79" s="7"/>
      <c r="G79" s="36" t="s">
        <v>16</v>
      </c>
      <c r="H79" s="37"/>
      <c r="I79" s="25">
        <f>SUM(I76:I78)</f>
        <v>457900</v>
      </c>
    </row>
    <row r="80" spans="1:9" x14ac:dyDescent="0.25">
      <c r="B80" s="7"/>
      <c r="C80" s="7"/>
      <c r="D80" s="7"/>
      <c r="E80" s="7"/>
      <c r="F80" s="7"/>
      <c r="H80" s="38"/>
    </row>
    <row r="81" spans="1:9" x14ac:dyDescent="0.25">
      <c r="B81" s="7"/>
      <c r="C81" s="7"/>
      <c r="D81" s="7"/>
      <c r="E81" s="7"/>
      <c r="F81" s="7"/>
      <c r="G81" s="20" t="s">
        <v>7</v>
      </c>
      <c r="H81" s="21" t="s">
        <v>8</v>
      </c>
      <c r="I81" s="22">
        <f>70*2050</f>
        <v>143500</v>
      </c>
    </row>
    <row r="82" spans="1:9" x14ac:dyDescent="0.25">
      <c r="A82" t="s">
        <v>24</v>
      </c>
      <c r="B82" s="40" t="s">
        <v>25</v>
      </c>
      <c r="C82" s="43" t="s">
        <v>28</v>
      </c>
      <c r="D82" s="7"/>
      <c r="E82" s="7"/>
      <c r="F82" s="7"/>
      <c r="G82" s="23"/>
      <c r="H82" s="24" t="s">
        <v>9</v>
      </c>
      <c r="I82" s="25">
        <f>80*2080</f>
        <v>166400</v>
      </c>
    </row>
    <row r="83" spans="1:9" x14ac:dyDescent="0.25">
      <c r="B83" s="7"/>
      <c r="C83" s="40"/>
      <c r="D83" s="7"/>
      <c r="E83" s="7"/>
      <c r="F83" s="7"/>
      <c r="G83" s="23"/>
      <c r="H83" s="28"/>
      <c r="I83" s="29">
        <f>SUM(I81:I82)</f>
        <v>309900</v>
      </c>
    </row>
    <row r="84" spans="1:9" x14ac:dyDescent="0.25">
      <c r="B84" s="7"/>
      <c r="C84" s="7"/>
      <c r="D84" s="7"/>
      <c r="E84" s="7"/>
      <c r="F84" s="7"/>
      <c r="G84" s="31" t="s">
        <v>12</v>
      </c>
      <c r="H84" s="32" t="s">
        <v>13</v>
      </c>
      <c r="I84" s="29">
        <f>100*2000</f>
        <v>200000</v>
      </c>
    </row>
    <row r="85" spans="1:9" x14ac:dyDescent="0.25">
      <c r="B85" s="26"/>
      <c r="C85" s="7"/>
      <c r="D85" s="7"/>
      <c r="E85" s="27"/>
      <c r="F85" s="7"/>
      <c r="G85" s="33" t="s">
        <v>14</v>
      </c>
      <c r="H85" s="34" t="s">
        <v>19</v>
      </c>
      <c r="I85" s="35">
        <f>-25*2000</f>
        <v>-50000</v>
      </c>
    </row>
    <row r="86" spans="1:9" x14ac:dyDescent="0.25">
      <c r="C86" s="41"/>
      <c r="D86" s="7"/>
      <c r="E86" s="7"/>
      <c r="F86" s="7"/>
      <c r="G86" s="36" t="s">
        <v>16</v>
      </c>
      <c r="H86" s="37"/>
      <c r="I86" s="25">
        <f>SUM(I83:I85)</f>
        <v>459900</v>
      </c>
    </row>
  </sheetData>
  <pageMargins left="0.7" right="0.7" top="0.75" bottom="0.75" header="0.3" footer="0.3"/>
  <pageSetup paperSize="9" scale="87" orientation="portrait" verticalDpi="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2016-05-04T10:43:35Z</cp:lastPrinted>
  <dcterms:created xsi:type="dcterms:W3CDTF">2016-05-04T10:34:58Z</dcterms:created>
  <dcterms:modified xsi:type="dcterms:W3CDTF">2016-05-04T10:48:37Z</dcterms:modified>
</cp:coreProperties>
</file>