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brielepalozzi/Documents/Gabriele/Lezioni/CABD_24-25/SLIDES e MATERIALI_ 2024/sezione 1/B_esercitazioni/"/>
    </mc:Choice>
  </mc:AlternateContent>
  <xr:revisionPtr revIDLastSave="0" documentId="13_ncr:1_{D4DE5233-C45E-224A-86E1-C7A7D1B2E423}" xr6:coauthVersionLast="47" xr6:coauthVersionMax="47" xr10:uidLastSave="{00000000-0000-0000-0000-000000000000}"/>
  <bookViews>
    <workbookView xWindow="0" yWindow="500" windowWidth="28680" windowHeight="14860" activeTab="6" xr2:uid="{483C4B9A-E8D4-AF4A-94AF-CF102819B76E}"/>
  </bookViews>
  <sheets>
    <sheet name="PATILLO" sheetId="7" r:id="rId1"/>
    <sheet name="DP 1" sheetId="1" r:id="rId2"/>
    <sheet name="DP 2" sheetId="3" r:id="rId3"/>
    <sheet name="Marion company scenarios" sheetId="2" r:id="rId4"/>
    <sheet name="ex 4 sec 1" sheetId="4" r:id="rId5"/>
    <sheet name="ex 5 sec 1" sheetId="6" r:id="rId6"/>
    <sheet name="ex 6 sec 1" sheetId="5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7" l="1"/>
  <c r="G13" i="7"/>
  <c r="I13" i="7" s="1"/>
  <c r="J13" i="7" s="1"/>
  <c r="G12" i="7"/>
  <c r="H12" i="7" s="1"/>
  <c r="G9" i="7"/>
  <c r="I9" i="7" s="1"/>
  <c r="J9" i="7" s="1"/>
  <c r="G6" i="7"/>
  <c r="I6" i="7" s="1"/>
  <c r="F15" i="7"/>
  <c r="E15" i="7"/>
  <c r="D15" i="7"/>
  <c r="B15" i="7"/>
  <c r="K11" i="1"/>
  <c r="K10" i="1"/>
  <c r="K9" i="1"/>
  <c r="E23" i="1"/>
  <c r="B32" i="6"/>
  <c r="B20" i="6"/>
  <c r="B12" i="6"/>
  <c r="B6" i="6"/>
  <c r="B22" i="6" s="1"/>
  <c r="E33" i="5"/>
  <c r="E36" i="5" s="1"/>
  <c r="F42" i="5"/>
  <c r="G32" i="5"/>
  <c r="B32" i="5"/>
  <c r="B36" i="5" s="1"/>
  <c r="C38" i="5"/>
  <c r="I36" i="5"/>
  <c r="F36" i="5"/>
  <c r="D36" i="5"/>
  <c r="C36" i="5"/>
  <c r="K34" i="5"/>
  <c r="K32" i="5"/>
  <c r="K31" i="5"/>
  <c r="K30" i="5"/>
  <c r="K29" i="5"/>
  <c r="K28" i="5"/>
  <c r="K27" i="5"/>
  <c r="F17" i="5"/>
  <c r="F16" i="5" s="1"/>
  <c r="K16" i="5" s="1"/>
  <c r="J11" i="5"/>
  <c r="C16" i="5"/>
  <c r="F14" i="5"/>
  <c r="D14" i="5"/>
  <c r="C14" i="5"/>
  <c r="J14" i="5"/>
  <c r="B14" i="5"/>
  <c r="K12" i="5"/>
  <c r="K11" i="5"/>
  <c r="K10" i="5"/>
  <c r="K9" i="5"/>
  <c r="K8" i="5"/>
  <c r="K7" i="5"/>
  <c r="G14" i="5"/>
  <c r="K6" i="5"/>
  <c r="K5" i="5"/>
  <c r="F12" i="4"/>
  <c r="B10" i="4"/>
  <c r="B16" i="4" s="1"/>
  <c r="B18" i="4" s="1"/>
  <c r="B20" i="4" s="1"/>
  <c r="C26" i="4" s="1"/>
  <c r="C28" i="4" s="1"/>
  <c r="C34" i="4" s="1"/>
  <c r="J6" i="7" l="1"/>
  <c r="J15" i="7" s="1"/>
  <c r="I15" i="7"/>
  <c r="H15" i="7"/>
  <c r="J12" i="7"/>
  <c r="G15" i="7"/>
  <c r="B25" i="6"/>
  <c r="B30" i="6" s="1"/>
  <c r="B28" i="6" s="1"/>
  <c r="G33" i="5"/>
  <c r="F39" i="5"/>
  <c r="F38" i="5" s="1"/>
  <c r="K38" i="5" s="1"/>
  <c r="I14" i="5"/>
  <c r="K14" i="5"/>
  <c r="H13" i="3"/>
  <c r="K13" i="3" s="1"/>
  <c r="K33" i="3"/>
  <c r="M33" i="3" s="1"/>
  <c r="J33" i="5" l="1"/>
  <c r="G36" i="5"/>
  <c r="H9" i="3"/>
  <c r="H6" i="3"/>
  <c r="K24" i="3"/>
  <c r="G24" i="3"/>
  <c r="D24" i="3"/>
  <c r="C24" i="3"/>
  <c r="L22" i="3"/>
  <c r="L21" i="3"/>
  <c r="L20" i="3"/>
  <c r="L19" i="3"/>
  <c r="L18" i="3"/>
  <c r="L17" i="3"/>
  <c r="L16" i="3"/>
  <c r="L15" i="3"/>
  <c r="L14" i="3"/>
  <c r="L13" i="3"/>
  <c r="L11" i="3"/>
  <c r="L10" i="3"/>
  <c r="L9" i="3"/>
  <c r="L8" i="3"/>
  <c r="L7" i="3"/>
  <c r="L6" i="3"/>
  <c r="L5" i="3"/>
  <c r="L4" i="3"/>
  <c r="E36" i="2"/>
  <c r="E52" i="2" s="1"/>
  <c r="J52" i="2"/>
  <c r="I52" i="2"/>
  <c r="G52" i="2"/>
  <c r="F52" i="2"/>
  <c r="D52" i="2"/>
  <c r="C52" i="2"/>
  <c r="B52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D27" i="2"/>
  <c r="J24" i="2"/>
  <c r="I24" i="2"/>
  <c r="G24" i="2"/>
  <c r="F24" i="2"/>
  <c r="E24" i="2"/>
  <c r="D24" i="2"/>
  <c r="C24" i="2"/>
  <c r="B24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D19" i="1"/>
  <c r="K24" i="2" l="1"/>
  <c r="K52" i="2"/>
  <c r="J36" i="5"/>
  <c r="K33" i="5"/>
  <c r="K36" i="5" s="1"/>
  <c r="J15" i="1"/>
  <c r="I15" i="1"/>
  <c r="F15" i="1"/>
  <c r="G15" i="1"/>
  <c r="C15" i="1"/>
  <c r="D15" i="1"/>
  <c r="E15" i="1"/>
  <c r="B15" i="1"/>
  <c r="K15" i="1" l="1"/>
  <c r="E24" i="3"/>
  <c r="J32" i="3"/>
  <c r="B12" i="3" s="1"/>
  <c r="B24" i="3" s="1"/>
  <c r="H12" i="3" l="1"/>
  <c r="H24" i="3" l="1"/>
  <c r="J12" i="3"/>
  <c r="J24" i="3" l="1"/>
  <c r="L12" i="3"/>
  <c r="L24" i="3" s="1"/>
  <c r="E14" i="5"/>
</calcChain>
</file>

<file path=xl/sharedStrings.xml><?xml version="1.0" encoding="utf-8"?>
<sst xmlns="http://schemas.openxmlformats.org/spreadsheetml/2006/main" count="214" uniqueCount="106">
  <si>
    <t>CASH</t>
  </si>
  <si>
    <t>OFFIC FURN</t>
  </si>
  <si>
    <t>MANUF EQU</t>
  </si>
  <si>
    <t>INV</t>
  </si>
  <si>
    <t>COM. STOCK</t>
  </si>
  <si>
    <t>RET EARN</t>
  </si>
  <si>
    <t>ASSETS</t>
  </si>
  <si>
    <t>EQUITY</t>
  </si>
  <si>
    <t>REV</t>
  </si>
  <si>
    <t>N</t>
  </si>
  <si>
    <t>NET INC.</t>
  </si>
  <si>
    <t>TOT</t>
  </si>
  <si>
    <t>BALANCE SHEET</t>
  </si>
  <si>
    <t>INCOME STATEMENT</t>
  </si>
  <si>
    <t>A</t>
  </si>
  <si>
    <t>ZERO</t>
  </si>
  <si>
    <t>B</t>
  </si>
  <si>
    <t>OK</t>
  </si>
  <si>
    <t>C</t>
  </si>
  <si>
    <t>THE COST OF 1.000 REPL</t>
  </si>
  <si>
    <t>EACH REPL</t>
  </si>
  <si>
    <t>: 50$</t>
  </si>
  <si>
    <t xml:space="preserve">PRICE EACH </t>
  </si>
  <si>
    <t xml:space="preserve">40% ADD: 20 </t>
  </si>
  <si>
    <t>PRICE: 70</t>
  </si>
  <si>
    <t>SALES OF 800 REPL</t>
  </si>
  <si>
    <t>TOTAL SALES</t>
  </si>
  <si>
    <t>D</t>
  </si>
  <si>
    <t>Db</t>
  </si>
  <si>
    <t>E</t>
  </si>
  <si>
    <t>cost of ef pr</t>
  </si>
  <si>
    <t>8$</t>
  </si>
  <si>
    <t>net income scenario 1</t>
  </si>
  <si>
    <t>EXP</t>
  </si>
  <si>
    <t xml:space="preserve">net Income at scenaio 2 </t>
  </si>
  <si>
    <t>inv cost</t>
  </si>
  <si>
    <t>salvage value</t>
  </si>
  <si>
    <t>amunt that hae to be deopreciate= 8000</t>
  </si>
  <si>
    <t>depr</t>
  </si>
  <si>
    <t>8000/5</t>
  </si>
  <si>
    <t>1.600 per y</t>
  </si>
  <si>
    <t>amunt that has to be deopreciate=  5.000</t>
  </si>
  <si>
    <t>final price</t>
  </si>
  <si>
    <t>tota cost + 60% cost</t>
  </si>
  <si>
    <t>revenues</t>
  </si>
  <si>
    <t>cost of good sold</t>
  </si>
  <si>
    <t>ex 4</t>
  </si>
  <si>
    <t>1) MOH = ind prd cost</t>
  </si>
  <si>
    <t>ind mat</t>
  </si>
  <si>
    <t>depr fact eq</t>
  </si>
  <si>
    <t>ut prod fac</t>
  </si>
  <si>
    <t>sal. Fact sup</t>
  </si>
  <si>
    <t>2) total product cost</t>
  </si>
  <si>
    <t>MOH</t>
  </si>
  <si>
    <t>raw mat</t>
  </si>
  <si>
    <t>wag pr workers</t>
  </si>
  <si>
    <t>CGS</t>
  </si>
  <si>
    <t>unit sold</t>
  </si>
  <si>
    <t xml:space="preserve">unit produced </t>
  </si>
  <si>
    <t>total cost of good manuf</t>
  </si>
  <si>
    <t>a</t>
  </si>
  <si>
    <t>b</t>
  </si>
  <si>
    <t xml:space="preserve">3) </t>
  </si>
  <si>
    <t>sales</t>
  </si>
  <si>
    <t>GROSS MARGIN</t>
  </si>
  <si>
    <t>adm ex</t>
  </si>
  <si>
    <t>mark &amp; distr</t>
  </si>
  <si>
    <t>selling cost</t>
  </si>
  <si>
    <t>Op Income</t>
  </si>
  <si>
    <t>SCENARIO 1</t>
  </si>
  <si>
    <t>SALES</t>
  </si>
  <si>
    <t>units sold</t>
  </si>
  <si>
    <t>price</t>
  </si>
  <si>
    <t>cost per unit</t>
  </si>
  <si>
    <t>unit produced</t>
  </si>
  <si>
    <t>NOI</t>
  </si>
  <si>
    <t>ending inventory</t>
  </si>
  <si>
    <t>SCENARIO 2</t>
  </si>
  <si>
    <t>Cost of good manuf</t>
  </si>
  <si>
    <t>a) total product cost</t>
  </si>
  <si>
    <t>direct raw mat</t>
  </si>
  <si>
    <t>DL</t>
  </si>
  <si>
    <t>b) total upstream cost</t>
  </si>
  <si>
    <t>prod des &amp; test</t>
  </si>
  <si>
    <t>R&amp;D</t>
  </si>
  <si>
    <t>c) tot downstream cost</t>
  </si>
  <si>
    <t>adm salaries</t>
  </si>
  <si>
    <t>sales sal &amp; comm</t>
  </si>
  <si>
    <t>Mrk &amp; distr</t>
  </si>
  <si>
    <t>warr</t>
  </si>
  <si>
    <t>d) prd cost per unit</t>
  </si>
  <si>
    <t>e) TOTAL PROD. COST</t>
  </si>
  <si>
    <t>f) selling price per unit</t>
  </si>
  <si>
    <t>mark-up</t>
  </si>
  <si>
    <t>tot cost per unit</t>
  </si>
  <si>
    <t>g) real selling price</t>
  </si>
  <si>
    <t>sales rev</t>
  </si>
  <si>
    <t>During 2014, the company purchased and used raw materials that cost $16,000 cash</t>
  </si>
  <si>
    <t>The company was started on January 1, 2014, when it acquired $60,000 cash from the issue of common stock</t>
  </si>
  <si>
    <t>It paid wages of $22,000 cash to the workers who made the replicas</t>
  </si>
  <si>
    <r>
      <t xml:space="preserve">Finally, </t>
    </r>
    <r>
      <rPr>
        <sz val="19"/>
        <color rgb="FFFF0000"/>
        <rFont val="Calibri"/>
        <family val="2"/>
        <scheme val="minor"/>
      </rPr>
      <t>manufacturing overhead costs</t>
    </r>
    <r>
      <rPr>
        <sz val="19"/>
        <color theme="1"/>
        <rFont val="Calibri"/>
        <family val="2"/>
        <scheme val="minor"/>
      </rPr>
      <t xml:space="preserve">, including rental fees paid for facilities and equipment, amounted to $12,000 cash.  </t>
    </r>
  </si>
  <si>
    <t>= 70 * 800</t>
  </si>
  <si>
    <t>cost of GS</t>
  </si>
  <si>
    <t>Liab</t>
  </si>
  <si>
    <t>without error</t>
  </si>
  <si>
    <t>with 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</si>
</sst>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$-409]#,##0.00_ ;[Red]\-[$$-409]#,##0.00\ "/>
    <numFmt numFmtId="165" formatCode="_-* #,##0_-;\-* #,##0_-;_-* &quot;-&quot;??_-;_-@_-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9"/>
      <color theme="1"/>
      <name val="Calibri"/>
      <family val="2"/>
      <scheme val="minor"/>
    </font>
    <font>
      <sz val="1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164" fontId="0" fillId="0" borderId="5" xfId="0" applyNumberFormat="1" applyBorder="1"/>
    <xf numFmtId="164" fontId="0" fillId="0" borderId="0" xfId="0" applyNumberFormat="1"/>
    <xf numFmtId="164" fontId="0" fillId="0" borderId="6" xfId="0" applyNumberFormat="1" applyBorder="1"/>
    <xf numFmtId="164" fontId="0" fillId="0" borderId="8" xfId="0" applyNumberFormat="1" applyBorder="1"/>
    <xf numFmtId="0" fontId="0" fillId="0" borderId="9" xfId="0" applyBorder="1"/>
    <xf numFmtId="164" fontId="0" fillId="0" borderId="1" xfId="0" applyNumberFormat="1" applyBorder="1"/>
    <xf numFmtId="164" fontId="0" fillId="0" borderId="10" xfId="0" applyNumberFormat="1" applyBorder="1"/>
    <xf numFmtId="0" fontId="1" fillId="0" borderId="0" xfId="0" applyFont="1"/>
    <xf numFmtId="3" fontId="0" fillId="0" borderId="0" xfId="0" applyNumberFormat="1"/>
    <xf numFmtId="164" fontId="1" fillId="0" borderId="1" xfId="0" applyNumberFormat="1" applyFont="1" applyBorder="1"/>
    <xf numFmtId="164" fontId="0" fillId="2" borderId="6" xfId="0" applyNumberFormat="1" applyFill="1" applyBorder="1"/>
    <xf numFmtId="164" fontId="0" fillId="2" borderId="0" xfId="0" applyNumberFormat="1" applyFill="1"/>
    <xf numFmtId="0" fontId="0" fillId="2" borderId="0" xfId="0" applyFill="1"/>
    <xf numFmtId="44" fontId="0" fillId="2" borderId="0" xfId="2" applyFont="1" applyFill="1"/>
    <xf numFmtId="44" fontId="0" fillId="0" borderId="0" xfId="0" applyNumberFormat="1"/>
    <xf numFmtId="44" fontId="0" fillId="2" borderId="0" xfId="0" applyNumberFormat="1" applyFill="1"/>
    <xf numFmtId="44" fontId="0" fillId="0" borderId="0" xfId="2" applyFont="1"/>
    <xf numFmtId="165" fontId="0" fillId="0" borderId="0" xfId="1" applyNumberFormat="1" applyFont="1"/>
    <xf numFmtId="9" fontId="0" fillId="0" borderId="0" xfId="2" applyNumberFormat="1" applyFont="1"/>
    <xf numFmtId="0" fontId="4" fillId="0" borderId="0" xfId="0" applyFont="1"/>
    <xf numFmtId="0" fontId="3" fillId="0" borderId="0" xfId="0" applyFont="1"/>
    <xf numFmtId="0" fontId="0" fillId="0" borderId="3" xfId="0" applyBorder="1" applyAlignment="1">
      <alignment horizontal="center"/>
    </xf>
    <xf numFmtId="0" fontId="0" fillId="0" borderId="0" xfId="0" quotePrefix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3"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26333-210B-3A40-BA6D-ABB32D85C736}">
  <dimension ref="A1:J15"/>
  <sheetViews>
    <sheetView workbookViewId="0">
      <selection activeCell="E22" sqref="E22"/>
    </sheetView>
  </sheetViews>
  <sheetFormatPr baseColWidth="10" defaultRowHeight="16" x14ac:dyDescent="0.2"/>
  <cols>
    <col min="1" max="1" width="4.5" bestFit="1" customWidth="1"/>
    <col min="3" max="3" width="11.33203125" bestFit="1" customWidth="1"/>
    <col min="4" max="5" width="15" customWidth="1"/>
    <col min="6" max="6" width="11.5" bestFit="1" customWidth="1"/>
    <col min="9" max="10" width="11.33203125" bestFit="1" customWidth="1"/>
  </cols>
  <sheetData>
    <row r="1" spans="1:10" ht="17" thickBot="1" x14ac:dyDescent="0.25">
      <c r="B1" s="29" t="s">
        <v>12</v>
      </c>
      <c r="C1" s="29"/>
      <c r="D1" s="29"/>
      <c r="E1" s="29"/>
      <c r="F1" s="29"/>
      <c r="G1" s="29"/>
      <c r="H1" s="29" t="s">
        <v>13</v>
      </c>
      <c r="I1" s="29"/>
      <c r="J1" s="29"/>
    </row>
    <row r="2" spans="1:10" ht="17" thickBot="1" x14ac:dyDescent="0.25">
      <c r="A2" s="10" t="s">
        <v>9</v>
      </c>
      <c r="B2" s="30" t="s">
        <v>6</v>
      </c>
      <c r="C2" s="31"/>
      <c r="D2" s="31"/>
      <c r="E2" s="31"/>
      <c r="F2" s="30" t="s">
        <v>7</v>
      </c>
      <c r="G2" s="32"/>
      <c r="H2" s="30"/>
      <c r="I2" s="31"/>
      <c r="J2" s="32"/>
    </row>
    <row r="3" spans="1:10" x14ac:dyDescent="0.2">
      <c r="A3" s="3"/>
      <c r="B3" s="3" t="s">
        <v>0</v>
      </c>
      <c r="C3" t="s">
        <v>3</v>
      </c>
      <c r="D3" t="s">
        <v>1</v>
      </c>
      <c r="E3" t="s">
        <v>2</v>
      </c>
      <c r="F3" s="3" t="s">
        <v>4</v>
      </c>
      <c r="G3" s="4" t="s">
        <v>5</v>
      </c>
      <c r="H3" s="5" t="s">
        <v>8</v>
      </c>
      <c r="I3" s="5" t="s">
        <v>33</v>
      </c>
      <c r="J3" s="4" t="s">
        <v>10</v>
      </c>
    </row>
    <row r="4" spans="1:10" x14ac:dyDescent="0.2">
      <c r="A4" s="3">
        <v>1</v>
      </c>
      <c r="B4" s="6">
        <v>15000</v>
      </c>
      <c r="C4" s="7"/>
      <c r="D4" s="7"/>
      <c r="E4" s="7"/>
      <c r="F4" s="6">
        <v>15000</v>
      </c>
      <c r="G4" s="8"/>
      <c r="H4" s="9"/>
      <c r="I4" s="9"/>
      <c r="J4" s="8"/>
    </row>
    <row r="5" spans="1:10" x14ac:dyDescent="0.2">
      <c r="A5" s="3">
        <v>2</v>
      </c>
      <c r="B5" s="6">
        <v>-2000</v>
      </c>
      <c r="C5" s="7">
        <v>2000</v>
      </c>
      <c r="D5" s="7"/>
      <c r="E5" s="7"/>
      <c r="F5" s="6"/>
      <c r="G5" s="8"/>
      <c r="H5" s="9"/>
      <c r="I5" s="9"/>
      <c r="J5" s="8"/>
    </row>
    <row r="6" spans="1:10" x14ac:dyDescent="0.2">
      <c r="A6" s="3">
        <v>3</v>
      </c>
      <c r="B6" s="6">
        <v>-1200</v>
      </c>
      <c r="C6" s="7"/>
      <c r="D6" s="7"/>
      <c r="E6" s="7"/>
      <c r="F6" s="6"/>
      <c r="G6" s="8">
        <f>B6</f>
        <v>-1200</v>
      </c>
      <c r="H6" s="9"/>
      <c r="I6" s="9">
        <f>-G6</f>
        <v>1200</v>
      </c>
      <c r="J6" s="8">
        <f>-I6</f>
        <v>-1200</v>
      </c>
    </row>
    <row r="7" spans="1:10" x14ac:dyDescent="0.2">
      <c r="A7" s="3">
        <v>4</v>
      </c>
      <c r="B7" s="6">
        <v>-3000</v>
      </c>
      <c r="C7" s="7">
        <v>3000</v>
      </c>
      <c r="D7" s="7"/>
      <c r="E7" s="7"/>
      <c r="F7" s="6"/>
      <c r="G7" s="8"/>
      <c r="H7" s="9"/>
      <c r="I7" s="9"/>
      <c r="J7" s="8"/>
    </row>
    <row r="8" spans="1:10" x14ac:dyDescent="0.2">
      <c r="A8" s="3">
        <v>5</v>
      </c>
      <c r="B8" s="6">
        <v>-2800</v>
      </c>
      <c r="C8" s="7"/>
      <c r="D8" s="7">
        <v>2800</v>
      </c>
      <c r="E8" s="7"/>
      <c r="F8" s="6"/>
      <c r="G8" s="8"/>
      <c r="H8" s="9"/>
      <c r="I8" s="9"/>
      <c r="J8" s="8"/>
    </row>
    <row r="9" spans="1:10" x14ac:dyDescent="0.2">
      <c r="A9" s="3">
        <v>6</v>
      </c>
      <c r="B9" s="6"/>
      <c r="C9" s="7"/>
      <c r="D9" s="7">
        <v>-600</v>
      </c>
      <c r="E9" s="7"/>
      <c r="F9" s="6"/>
      <c r="G9" s="8">
        <f>D9</f>
        <v>-600</v>
      </c>
      <c r="H9" s="9"/>
      <c r="I9" s="9">
        <f>-G9</f>
        <v>600</v>
      </c>
      <c r="J9" s="8">
        <f>-I9</f>
        <v>-600</v>
      </c>
    </row>
    <row r="10" spans="1:10" x14ac:dyDescent="0.2">
      <c r="A10" s="3">
        <v>7</v>
      </c>
      <c r="B10" s="6">
        <v>-4500</v>
      </c>
      <c r="C10" s="7"/>
      <c r="D10" s="7"/>
      <c r="E10" s="7">
        <v>4500</v>
      </c>
      <c r="F10" s="6"/>
      <c r="G10" s="8"/>
      <c r="H10" s="9"/>
      <c r="I10" s="9"/>
      <c r="J10" s="8"/>
    </row>
    <row r="11" spans="1:10" x14ac:dyDescent="0.2">
      <c r="A11" s="3">
        <v>8</v>
      </c>
      <c r="B11" s="6"/>
      <c r="C11" s="7">
        <v>1000</v>
      </c>
      <c r="D11" s="7"/>
      <c r="E11" s="7">
        <v>-1000</v>
      </c>
      <c r="F11" s="6"/>
      <c r="G11" s="8"/>
      <c r="H11" s="9"/>
      <c r="I11" s="9"/>
      <c r="J11" s="8"/>
    </row>
    <row r="12" spans="1:10" x14ac:dyDescent="0.2">
      <c r="A12" s="3">
        <v>9</v>
      </c>
      <c r="B12" s="6">
        <v>7500</v>
      </c>
      <c r="C12" s="7"/>
      <c r="D12" s="7"/>
      <c r="E12" s="7"/>
      <c r="F12" s="6"/>
      <c r="G12" s="8">
        <f>B12</f>
        <v>7500</v>
      </c>
      <c r="H12" s="9">
        <f>G12</f>
        <v>7500</v>
      </c>
      <c r="I12" s="9"/>
      <c r="J12" s="8">
        <f>H12</f>
        <v>7500</v>
      </c>
    </row>
    <row r="13" spans="1:10" x14ac:dyDescent="0.2">
      <c r="A13" s="3">
        <v>10</v>
      </c>
      <c r="B13" s="6"/>
      <c r="C13" s="7">
        <v>-4000</v>
      </c>
      <c r="D13" s="7"/>
      <c r="E13" s="7"/>
      <c r="F13" s="6"/>
      <c r="G13" s="8">
        <f>C13</f>
        <v>-4000</v>
      </c>
      <c r="H13" s="9"/>
      <c r="I13" s="9">
        <f>-G13</f>
        <v>4000</v>
      </c>
      <c r="J13" s="8">
        <f>-I13</f>
        <v>-4000</v>
      </c>
    </row>
    <row r="14" spans="1:10" ht="17" thickBot="1" x14ac:dyDescent="0.25">
      <c r="A14" s="3"/>
      <c r="B14" s="6"/>
      <c r="C14" s="7"/>
      <c r="D14" s="7"/>
      <c r="E14" s="7"/>
      <c r="F14" s="6"/>
      <c r="G14" s="8"/>
      <c r="H14" s="9"/>
      <c r="I14" s="9"/>
      <c r="J14" s="4"/>
    </row>
    <row r="15" spans="1:10" ht="17" thickBot="1" x14ac:dyDescent="0.25">
      <c r="A15" s="10" t="s">
        <v>11</v>
      </c>
      <c r="B15" s="11">
        <f t="shared" ref="B15:G15" si="0">SUM(B4:B14)</f>
        <v>9000</v>
      </c>
      <c r="C15" s="11">
        <f>SUM(C5:C14)</f>
        <v>2000</v>
      </c>
      <c r="D15" s="11">
        <f t="shared" si="0"/>
        <v>2200</v>
      </c>
      <c r="E15" s="11">
        <f t="shared" si="0"/>
        <v>3500</v>
      </c>
      <c r="F15" s="11">
        <f t="shared" si="0"/>
        <v>15000</v>
      </c>
      <c r="G15" s="11">
        <f t="shared" si="0"/>
        <v>1700</v>
      </c>
      <c r="H15" s="11">
        <f>SUM(H4:H14)</f>
        <v>7500</v>
      </c>
      <c r="I15" s="11">
        <f>SUM(I4:I14)</f>
        <v>5800</v>
      </c>
      <c r="J15" s="11">
        <f>SUM(J4:J14)</f>
        <v>1700</v>
      </c>
    </row>
  </sheetData>
  <mergeCells count="5">
    <mergeCell ref="B1:G1"/>
    <mergeCell ref="H1:J1"/>
    <mergeCell ref="B2:E2"/>
    <mergeCell ref="F2:G2"/>
    <mergeCell ref="H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2684-AD3E-0743-BAFE-4DB291AF767F}">
  <dimension ref="A1:L23"/>
  <sheetViews>
    <sheetView zoomScale="125" zoomScaleNormal="206" workbookViewId="0">
      <selection activeCell="K15" sqref="A1:K15"/>
    </sheetView>
  </sheetViews>
  <sheetFormatPr baseColWidth="10" defaultRowHeight="16" x14ac:dyDescent="0.2"/>
  <cols>
    <col min="1" max="1" width="4.33203125" customWidth="1"/>
    <col min="2" max="2" width="12.6640625" bestFit="1" customWidth="1"/>
    <col min="3" max="3" width="11.33203125" bestFit="1" customWidth="1"/>
    <col min="4" max="4" width="11.5" customWidth="1"/>
    <col min="5" max="5" width="11.33203125" bestFit="1" customWidth="1"/>
    <col min="6" max="6" width="11.5" bestFit="1" customWidth="1"/>
    <col min="7" max="7" width="11.33203125" bestFit="1" customWidth="1"/>
    <col min="8" max="8" width="2.83203125" customWidth="1"/>
    <col min="10" max="10" width="11.33203125" bestFit="1" customWidth="1"/>
    <col min="11" max="11" width="12.6640625" customWidth="1"/>
  </cols>
  <sheetData>
    <row r="1" spans="1:12" ht="17" thickBot="1" x14ac:dyDescent="0.25">
      <c r="B1" s="29" t="s">
        <v>12</v>
      </c>
      <c r="C1" s="29"/>
      <c r="D1" s="29"/>
      <c r="E1" s="29"/>
      <c r="F1" s="29"/>
      <c r="G1" s="29"/>
      <c r="I1" s="29" t="s">
        <v>13</v>
      </c>
      <c r="J1" s="29"/>
      <c r="K1" s="29"/>
    </row>
    <row r="2" spans="1:12" x14ac:dyDescent="0.2">
      <c r="A2" s="1" t="s">
        <v>9</v>
      </c>
      <c r="B2" s="33" t="s">
        <v>6</v>
      </c>
      <c r="C2" s="34"/>
      <c r="D2" s="34"/>
      <c r="E2" s="35"/>
      <c r="F2" s="33" t="s">
        <v>7</v>
      </c>
      <c r="G2" s="35"/>
      <c r="H2" s="2"/>
      <c r="I2" s="33"/>
      <c r="J2" s="34"/>
      <c r="K2" s="35"/>
    </row>
    <row r="3" spans="1:12" x14ac:dyDescent="0.2">
      <c r="A3" s="3"/>
      <c r="B3" s="3" t="s">
        <v>0</v>
      </c>
      <c r="C3" t="s">
        <v>1</v>
      </c>
      <c r="D3" t="s">
        <v>2</v>
      </c>
      <c r="E3" s="4" t="s">
        <v>3</v>
      </c>
      <c r="F3" s="3" t="s">
        <v>4</v>
      </c>
      <c r="G3" s="4" t="s">
        <v>5</v>
      </c>
      <c r="I3" s="5" t="s">
        <v>8</v>
      </c>
      <c r="J3" s="5" t="s">
        <v>33</v>
      </c>
      <c r="K3" s="4" t="s">
        <v>10</v>
      </c>
    </row>
    <row r="4" spans="1:12" ht="25" x14ac:dyDescent="0.3">
      <c r="A4" s="3">
        <v>1</v>
      </c>
      <c r="B4" s="6">
        <v>60000</v>
      </c>
      <c r="C4" s="7"/>
      <c r="D4" s="7"/>
      <c r="E4" s="8"/>
      <c r="F4" s="6">
        <v>60000</v>
      </c>
      <c r="G4" s="8"/>
      <c r="H4" s="7"/>
      <c r="I4" s="9"/>
      <c r="J4" s="9"/>
      <c r="K4" s="8"/>
      <c r="L4" s="25" t="s">
        <v>98</v>
      </c>
    </row>
    <row r="5" spans="1:12" ht="25" x14ac:dyDescent="0.3">
      <c r="A5" s="3">
        <v>2</v>
      </c>
      <c r="B5" s="6">
        <v>-16000</v>
      </c>
      <c r="C5" s="7"/>
      <c r="D5" s="7"/>
      <c r="E5" s="8">
        <v>16000</v>
      </c>
      <c r="F5" s="6"/>
      <c r="G5" s="8"/>
      <c r="H5" s="7"/>
      <c r="I5" s="9"/>
      <c r="J5" s="9"/>
      <c r="K5" s="8"/>
      <c r="L5" s="25" t="s">
        <v>97</v>
      </c>
    </row>
    <row r="6" spans="1:12" ht="25" x14ac:dyDescent="0.3">
      <c r="A6" s="3">
        <v>3</v>
      </c>
      <c r="B6" s="6">
        <v>-22000</v>
      </c>
      <c r="C6" s="7"/>
      <c r="D6" s="7"/>
      <c r="E6" s="8">
        <v>22000</v>
      </c>
      <c r="F6" s="6"/>
      <c r="G6" s="8"/>
      <c r="H6" s="7"/>
      <c r="I6" s="9"/>
      <c r="J6" s="9"/>
      <c r="K6" s="8"/>
      <c r="L6" s="25" t="s">
        <v>99</v>
      </c>
    </row>
    <row r="7" spans="1:12" ht="25" x14ac:dyDescent="0.3">
      <c r="A7" s="3">
        <v>4</v>
      </c>
      <c r="B7" s="6">
        <v>-12000</v>
      </c>
      <c r="C7" s="7"/>
      <c r="D7" s="7"/>
      <c r="E7" s="8">
        <v>12000</v>
      </c>
      <c r="F7" s="6"/>
      <c r="G7" s="8"/>
      <c r="H7" s="7"/>
      <c r="I7" s="9"/>
      <c r="J7" s="9"/>
      <c r="K7" s="8"/>
      <c r="L7" s="25" t="s">
        <v>100</v>
      </c>
    </row>
    <row r="8" spans="1:12" ht="25" x14ac:dyDescent="0.3">
      <c r="A8" s="3"/>
      <c r="B8" s="6"/>
      <c r="C8" s="7"/>
      <c r="D8" s="7"/>
      <c r="E8" s="8"/>
      <c r="F8" s="6"/>
      <c r="G8" s="8"/>
      <c r="H8" s="7"/>
      <c r="I8" s="9"/>
      <c r="J8" s="9"/>
      <c r="K8" s="8"/>
      <c r="L8" s="25"/>
    </row>
    <row r="9" spans="1:12" x14ac:dyDescent="0.2">
      <c r="A9" s="3" t="s">
        <v>27</v>
      </c>
      <c r="B9" s="6">
        <v>56000</v>
      </c>
      <c r="C9" s="7"/>
      <c r="D9" s="7"/>
      <c r="E9" s="8"/>
      <c r="F9" s="6"/>
      <c r="G9" s="8">
        <v>56000</v>
      </c>
      <c r="H9" s="7"/>
      <c r="I9" s="9">
        <v>56000</v>
      </c>
      <c r="J9" s="9"/>
      <c r="K9" s="8">
        <f>I9</f>
        <v>56000</v>
      </c>
    </row>
    <row r="10" spans="1:12" x14ac:dyDescent="0.2">
      <c r="A10" s="3" t="s">
        <v>28</v>
      </c>
      <c r="B10" s="6"/>
      <c r="C10" s="7"/>
      <c r="D10" s="7"/>
      <c r="E10" s="8">
        <v>-40000</v>
      </c>
      <c r="F10" s="6"/>
      <c r="G10" s="8">
        <v>-40000</v>
      </c>
      <c r="H10" s="7"/>
      <c r="I10" s="9"/>
      <c r="J10" s="9">
        <v>-40000</v>
      </c>
      <c r="K10" s="8">
        <f>J10</f>
        <v>-40000</v>
      </c>
    </row>
    <row r="11" spans="1:12" x14ac:dyDescent="0.2">
      <c r="A11" s="3" t="s">
        <v>29</v>
      </c>
      <c r="B11" s="6">
        <v>-4000</v>
      </c>
      <c r="C11" s="7"/>
      <c r="D11" s="7"/>
      <c r="E11" s="8"/>
      <c r="F11" s="6"/>
      <c r="G11" s="8"/>
      <c r="H11" s="7"/>
      <c r="I11" s="9"/>
      <c r="J11" s="9">
        <v>-4000</v>
      </c>
      <c r="K11" s="8">
        <f>J11</f>
        <v>-4000</v>
      </c>
    </row>
    <row r="12" spans="1:12" x14ac:dyDescent="0.2">
      <c r="A12" s="3"/>
      <c r="B12" s="6"/>
      <c r="C12" s="7"/>
      <c r="D12" s="7"/>
      <c r="E12" s="8"/>
      <c r="F12" s="6"/>
      <c r="G12" s="8"/>
      <c r="H12" s="7"/>
      <c r="I12" s="9"/>
      <c r="J12" s="9"/>
      <c r="K12" s="8"/>
    </row>
    <row r="13" spans="1:12" x14ac:dyDescent="0.2">
      <c r="A13" s="3"/>
      <c r="B13" s="6"/>
      <c r="C13" s="7"/>
      <c r="D13" s="7"/>
      <c r="E13" s="8"/>
      <c r="F13" s="6"/>
      <c r="G13" s="8"/>
      <c r="H13" s="7"/>
      <c r="I13" s="9"/>
      <c r="J13" s="9"/>
      <c r="K13" s="8"/>
    </row>
    <row r="14" spans="1:12" ht="17" thickBot="1" x14ac:dyDescent="0.25">
      <c r="A14" s="3"/>
      <c r="B14" s="6"/>
      <c r="C14" s="7"/>
      <c r="D14" s="7"/>
      <c r="E14" s="8"/>
      <c r="F14" s="6"/>
      <c r="G14" s="8"/>
      <c r="H14" s="7"/>
      <c r="I14" s="9"/>
      <c r="J14" s="9"/>
      <c r="K14" s="4"/>
    </row>
    <row r="15" spans="1:12" ht="17" thickBot="1" x14ac:dyDescent="0.25">
      <c r="A15" s="10" t="s">
        <v>11</v>
      </c>
      <c r="B15" s="11">
        <f t="shared" ref="B15:G15" si="0">SUM(B4:B14)</f>
        <v>62000</v>
      </c>
      <c r="C15" s="11">
        <f t="shared" si="0"/>
        <v>0</v>
      </c>
      <c r="D15" s="11">
        <f t="shared" si="0"/>
        <v>0</v>
      </c>
      <c r="E15" s="11">
        <f t="shared" si="0"/>
        <v>10000</v>
      </c>
      <c r="F15" s="11">
        <f t="shared" si="0"/>
        <v>60000</v>
      </c>
      <c r="G15" s="11">
        <f t="shared" si="0"/>
        <v>16000</v>
      </c>
      <c r="H15" s="12"/>
      <c r="I15" s="11">
        <f>SUM(I4:I14)</f>
        <v>56000</v>
      </c>
      <c r="J15" s="11">
        <f>SUM(J4:J14)</f>
        <v>-44000</v>
      </c>
      <c r="K15" s="11">
        <f t="shared" ref="K15" si="1">SUM(K4:K14)</f>
        <v>12000</v>
      </c>
    </row>
    <row r="17" spans="1:6" x14ac:dyDescent="0.2">
      <c r="A17" s="13" t="s">
        <v>14</v>
      </c>
      <c r="B17" t="s">
        <v>15</v>
      </c>
    </row>
    <row r="18" spans="1:6" x14ac:dyDescent="0.2">
      <c r="A18" t="s">
        <v>16</v>
      </c>
      <c r="B18" t="s">
        <v>17</v>
      </c>
    </row>
    <row r="19" spans="1:6" x14ac:dyDescent="0.2">
      <c r="A19" t="s">
        <v>18</v>
      </c>
      <c r="B19" t="s">
        <v>19</v>
      </c>
      <c r="D19">
        <f>50000</f>
        <v>50000</v>
      </c>
      <c r="E19" t="s">
        <v>20</v>
      </c>
      <c r="F19" s="26" t="s">
        <v>21</v>
      </c>
    </row>
    <row r="20" spans="1:6" x14ac:dyDescent="0.2">
      <c r="B20" t="s">
        <v>22</v>
      </c>
      <c r="C20" t="s">
        <v>23</v>
      </c>
      <c r="E20" s="26" t="s">
        <v>24</v>
      </c>
    </row>
    <row r="22" spans="1:6" x14ac:dyDescent="0.2">
      <c r="A22" t="s">
        <v>25</v>
      </c>
      <c r="D22" t="s">
        <v>26</v>
      </c>
      <c r="E22" s="14">
        <v>56000</v>
      </c>
      <c r="F22" s="28" t="s">
        <v>101</v>
      </c>
    </row>
    <row r="23" spans="1:6" x14ac:dyDescent="0.2">
      <c r="D23" t="s">
        <v>102</v>
      </c>
      <c r="E23">
        <f>50*800</f>
        <v>40000</v>
      </c>
    </row>
  </sheetData>
  <mergeCells count="5">
    <mergeCell ref="B2:E2"/>
    <mergeCell ref="F2:G2"/>
    <mergeCell ref="I2:K2"/>
    <mergeCell ref="B1:G1"/>
    <mergeCell ref="I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0A602-4C09-9146-8E14-6C27BC4EF905}">
  <dimension ref="A1:M36"/>
  <sheetViews>
    <sheetView zoomScale="178" zoomScaleNormal="178" workbookViewId="0">
      <selection activeCell="F3" sqref="F3"/>
    </sheetView>
  </sheetViews>
  <sheetFormatPr baseColWidth="10" defaultRowHeight="16" x14ac:dyDescent="0.2"/>
  <cols>
    <col min="1" max="1" width="4.33203125" customWidth="1"/>
    <col min="2" max="3" width="11.33203125" bestFit="1" customWidth="1"/>
    <col min="4" max="4" width="11.83203125" bestFit="1" customWidth="1"/>
    <col min="5" max="5" width="11.33203125" bestFit="1" customWidth="1"/>
    <col min="6" max="6" width="11.33203125" customWidth="1"/>
    <col min="7" max="7" width="11.5" bestFit="1" customWidth="1"/>
    <col min="8" max="8" width="11.33203125" bestFit="1" customWidth="1"/>
    <col min="9" max="9" width="2.83203125" customWidth="1"/>
    <col min="11" max="11" width="11.33203125" bestFit="1" customWidth="1"/>
    <col min="12" max="12" width="12.6640625" customWidth="1"/>
  </cols>
  <sheetData>
    <row r="1" spans="1:12" ht="17" thickBot="1" x14ac:dyDescent="0.25">
      <c r="B1" s="29" t="s">
        <v>12</v>
      </c>
      <c r="C1" s="29"/>
      <c r="D1" s="29"/>
      <c r="E1" s="29"/>
      <c r="F1" s="29"/>
      <c r="G1" s="29"/>
      <c r="H1" s="29"/>
      <c r="J1" s="29" t="s">
        <v>13</v>
      </c>
      <c r="K1" s="29"/>
      <c r="L1" s="29"/>
    </row>
    <row r="2" spans="1:12" x14ac:dyDescent="0.2">
      <c r="A2" s="1" t="s">
        <v>9</v>
      </c>
      <c r="B2" s="33" t="s">
        <v>6</v>
      </c>
      <c r="C2" s="34"/>
      <c r="D2" s="34"/>
      <c r="E2" s="35"/>
      <c r="F2" s="27" t="s">
        <v>103</v>
      </c>
      <c r="G2" s="33" t="s">
        <v>7</v>
      </c>
      <c r="H2" s="35"/>
      <c r="I2" s="2"/>
      <c r="J2" s="33"/>
      <c r="K2" s="34"/>
      <c r="L2" s="35"/>
    </row>
    <row r="3" spans="1:12" x14ac:dyDescent="0.2">
      <c r="A3" s="3"/>
      <c r="B3" s="3" t="s">
        <v>0</v>
      </c>
      <c r="C3" t="s">
        <v>1</v>
      </c>
      <c r="D3" t="s">
        <v>2</v>
      </c>
      <c r="E3" s="4" t="s">
        <v>3</v>
      </c>
      <c r="G3" s="3" t="s">
        <v>4</v>
      </c>
      <c r="H3" s="4" t="s">
        <v>5</v>
      </c>
      <c r="J3" s="5" t="s">
        <v>8</v>
      </c>
      <c r="K3" s="5" t="s">
        <v>33</v>
      </c>
      <c r="L3" s="4" t="s">
        <v>10</v>
      </c>
    </row>
    <row r="4" spans="1:12" x14ac:dyDescent="0.2">
      <c r="A4" s="3">
        <v>1</v>
      </c>
      <c r="B4" s="6">
        <v>50000</v>
      </c>
      <c r="C4" s="7"/>
      <c r="D4" s="7"/>
      <c r="E4" s="8"/>
      <c r="F4" s="7"/>
      <c r="G4" s="6">
        <v>50000</v>
      </c>
      <c r="H4" s="8"/>
      <c r="I4" s="7"/>
      <c r="J4" s="9"/>
      <c r="K4" s="9"/>
      <c r="L4" s="8">
        <f>J4+K4</f>
        <v>0</v>
      </c>
    </row>
    <row r="5" spans="1:12" x14ac:dyDescent="0.2">
      <c r="A5" s="3">
        <v>2</v>
      </c>
      <c r="B5" s="6">
        <v>-6800</v>
      </c>
      <c r="C5" s="7"/>
      <c r="D5" s="7"/>
      <c r="E5" s="8">
        <v>6800</v>
      </c>
      <c r="F5" s="7"/>
      <c r="G5" s="6"/>
      <c r="H5" s="8"/>
      <c r="I5" s="7"/>
      <c r="J5" s="9"/>
      <c r="K5" s="9"/>
      <c r="L5" s="8">
        <f t="shared" ref="L5:L22" si="0">J5+K5</f>
        <v>0</v>
      </c>
    </row>
    <row r="6" spans="1:12" x14ac:dyDescent="0.2">
      <c r="A6" s="3">
        <v>3</v>
      </c>
      <c r="B6" s="6">
        <v>-4300</v>
      </c>
      <c r="C6" s="7"/>
      <c r="D6" s="7"/>
      <c r="E6" s="8"/>
      <c r="F6" s="7"/>
      <c r="G6" s="6"/>
      <c r="H6" s="8">
        <f>B6</f>
        <v>-4300</v>
      </c>
      <c r="I6" s="7"/>
      <c r="J6" s="9"/>
      <c r="K6" s="9">
        <v>-4300</v>
      </c>
      <c r="L6" s="8">
        <f t="shared" si="0"/>
        <v>-4300</v>
      </c>
    </row>
    <row r="7" spans="1:12" x14ac:dyDescent="0.2">
      <c r="A7" s="3">
        <v>4</v>
      </c>
      <c r="B7" s="6">
        <v>-7200</v>
      </c>
      <c r="C7" s="7"/>
      <c r="D7" s="7"/>
      <c r="E7" s="8">
        <v>7200</v>
      </c>
      <c r="F7" s="7"/>
      <c r="G7" s="6"/>
      <c r="H7" s="8"/>
      <c r="I7" s="7"/>
      <c r="J7" s="9"/>
      <c r="K7" s="9"/>
      <c r="L7" s="8">
        <f t="shared" si="0"/>
        <v>0</v>
      </c>
    </row>
    <row r="8" spans="1:12" x14ac:dyDescent="0.2">
      <c r="A8" s="3">
        <v>5</v>
      </c>
      <c r="B8" s="6">
        <v>-9000</v>
      </c>
      <c r="C8" s="7">
        <v>9000</v>
      </c>
      <c r="D8" s="7"/>
      <c r="E8" s="8"/>
      <c r="F8" s="7"/>
      <c r="G8" s="6"/>
      <c r="H8" s="8"/>
      <c r="I8" s="7"/>
      <c r="J8" s="9"/>
      <c r="K8" s="9"/>
      <c r="L8" s="8">
        <f t="shared" si="0"/>
        <v>0</v>
      </c>
    </row>
    <row r="9" spans="1:12" x14ac:dyDescent="0.2">
      <c r="A9" s="3">
        <v>6</v>
      </c>
      <c r="B9" s="6"/>
      <c r="C9" s="7">
        <v>-1600</v>
      </c>
      <c r="D9" s="7"/>
      <c r="E9" s="8"/>
      <c r="F9" s="7"/>
      <c r="G9" s="6"/>
      <c r="H9" s="8">
        <f>C9</f>
        <v>-1600</v>
      </c>
      <c r="I9" s="7"/>
      <c r="J9" s="9"/>
      <c r="K9" s="9">
        <v>-1600</v>
      </c>
      <c r="L9" s="8">
        <f t="shared" si="0"/>
        <v>-1600</v>
      </c>
    </row>
    <row r="10" spans="1:12" x14ac:dyDescent="0.2">
      <c r="A10" s="3">
        <v>7</v>
      </c>
      <c r="B10" s="6">
        <v>-23000</v>
      </c>
      <c r="C10" s="7"/>
      <c r="D10" s="7">
        <v>23000</v>
      </c>
      <c r="E10" s="8"/>
      <c r="F10" s="7"/>
      <c r="G10" s="6"/>
      <c r="H10" s="8"/>
      <c r="I10" s="7"/>
      <c r="J10" s="9"/>
      <c r="K10" s="9"/>
      <c r="L10" s="8">
        <f t="shared" si="0"/>
        <v>0</v>
      </c>
    </row>
    <row r="11" spans="1:12" x14ac:dyDescent="0.2">
      <c r="A11" s="3">
        <v>8</v>
      </c>
      <c r="B11" s="6"/>
      <c r="C11" s="7"/>
      <c r="D11" s="7">
        <v>-5000</v>
      </c>
      <c r="E11" s="8">
        <v>5000</v>
      </c>
      <c r="F11" s="7"/>
      <c r="G11" s="6"/>
      <c r="H11" s="8"/>
      <c r="I11" s="7"/>
      <c r="J11" s="9"/>
      <c r="K11" s="9"/>
      <c r="L11" s="8">
        <f t="shared" si="0"/>
        <v>0</v>
      </c>
    </row>
    <row r="12" spans="1:12" x14ac:dyDescent="0.2">
      <c r="A12" s="3">
        <v>9</v>
      </c>
      <c r="B12" s="6">
        <f>J32*3000</f>
        <v>22800</v>
      </c>
      <c r="C12" s="7"/>
      <c r="D12" s="7"/>
      <c r="E12" s="8"/>
      <c r="F12" s="7"/>
      <c r="G12" s="6"/>
      <c r="H12" s="8">
        <f>B12</f>
        <v>22800</v>
      </c>
      <c r="I12" s="7"/>
      <c r="J12" s="9">
        <f>H12</f>
        <v>22800</v>
      </c>
      <c r="K12" s="9"/>
      <c r="L12" s="8">
        <f t="shared" si="0"/>
        <v>22800</v>
      </c>
    </row>
    <row r="13" spans="1:12" x14ac:dyDescent="0.2">
      <c r="A13" s="3">
        <v>10</v>
      </c>
      <c r="B13" s="6"/>
      <c r="C13" s="7"/>
      <c r="D13" s="7"/>
      <c r="E13" s="16">
        <v>-14250</v>
      </c>
      <c r="F13" s="17"/>
      <c r="G13" s="6"/>
      <c r="H13" s="8">
        <f>E13</f>
        <v>-14250</v>
      </c>
      <c r="I13" s="7"/>
      <c r="J13" s="9"/>
      <c r="K13" s="9">
        <f>H13</f>
        <v>-14250</v>
      </c>
      <c r="L13" s="8">
        <f t="shared" si="0"/>
        <v>-14250</v>
      </c>
    </row>
    <row r="14" spans="1:12" x14ac:dyDescent="0.2">
      <c r="A14" s="3">
        <v>11</v>
      </c>
      <c r="B14" s="6"/>
      <c r="C14" s="7"/>
      <c r="D14" s="7"/>
      <c r="E14" s="8"/>
      <c r="F14" s="7"/>
      <c r="G14" s="6"/>
      <c r="H14" s="8"/>
      <c r="I14" s="7"/>
      <c r="J14" s="9"/>
      <c r="K14" s="9"/>
      <c r="L14" s="8">
        <f t="shared" si="0"/>
        <v>0</v>
      </c>
    </row>
    <row r="15" spans="1:12" x14ac:dyDescent="0.2">
      <c r="A15" s="3">
        <v>12</v>
      </c>
      <c r="B15" s="6"/>
      <c r="C15" s="7"/>
      <c r="D15" s="7"/>
      <c r="E15" s="8"/>
      <c r="F15" s="7"/>
      <c r="G15" s="6"/>
      <c r="H15" s="8"/>
      <c r="I15" s="7"/>
      <c r="J15" s="9"/>
      <c r="K15" s="9"/>
      <c r="L15" s="8">
        <f t="shared" si="0"/>
        <v>0</v>
      </c>
    </row>
    <row r="16" spans="1:12" x14ac:dyDescent="0.2">
      <c r="A16" s="3">
        <v>13</v>
      </c>
      <c r="B16" s="6"/>
      <c r="C16" s="7"/>
      <c r="D16" s="7"/>
      <c r="E16" s="8"/>
      <c r="F16" s="7"/>
      <c r="G16" s="6"/>
      <c r="H16" s="8"/>
      <c r="I16" s="7"/>
      <c r="J16" s="9"/>
      <c r="K16" s="9"/>
      <c r="L16" s="8">
        <f t="shared" si="0"/>
        <v>0</v>
      </c>
    </row>
    <row r="17" spans="1:12" x14ac:dyDescent="0.2">
      <c r="A17" s="3"/>
      <c r="B17" s="6"/>
      <c r="C17" s="7"/>
      <c r="D17" s="7"/>
      <c r="E17" s="8"/>
      <c r="F17" s="7"/>
      <c r="G17" s="6"/>
      <c r="H17" s="8"/>
      <c r="I17" s="7"/>
      <c r="J17" s="9"/>
      <c r="K17" s="9"/>
      <c r="L17" s="8">
        <f t="shared" si="0"/>
        <v>0</v>
      </c>
    </row>
    <row r="18" spans="1:12" x14ac:dyDescent="0.2">
      <c r="A18" s="3"/>
      <c r="B18" s="6"/>
      <c r="C18" s="7"/>
      <c r="D18" s="7"/>
      <c r="E18" s="8"/>
      <c r="F18" s="7"/>
      <c r="G18" s="6"/>
      <c r="H18" s="8"/>
      <c r="I18" s="7"/>
      <c r="J18" s="9"/>
      <c r="K18" s="9"/>
      <c r="L18" s="8">
        <f t="shared" si="0"/>
        <v>0</v>
      </c>
    </row>
    <row r="19" spans="1:12" x14ac:dyDescent="0.2">
      <c r="A19" s="3"/>
      <c r="B19" s="6"/>
      <c r="C19" s="7"/>
      <c r="D19" s="7"/>
      <c r="E19" s="8"/>
      <c r="F19" s="7"/>
      <c r="G19" s="6"/>
      <c r="H19" s="8"/>
      <c r="I19" s="7"/>
      <c r="J19" s="9"/>
      <c r="K19" s="9"/>
      <c r="L19" s="8">
        <f t="shared" si="0"/>
        <v>0</v>
      </c>
    </row>
    <row r="20" spans="1:12" x14ac:dyDescent="0.2">
      <c r="A20" s="3"/>
      <c r="B20" s="6"/>
      <c r="C20" s="7"/>
      <c r="D20" s="7"/>
      <c r="E20" s="8"/>
      <c r="F20" s="7"/>
      <c r="G20" s="6"/>
      <c r="H20" s="8"/>
      <c r="I20" s="7"/>
      <c r="J20" s="9"/>
      <c r="K20" s="9"/>
      <c r="L20" s="8">
        <f t="shared" si="0"/>
        <v>0</v>
      </c>
    </row>
    <row r="21" spans="1:12" x14ac:dyDescent="0.2">
      <c r="A21" s="3"/>
      <c r="B21" s="6"/>
      <c r="C21" s="7"/>
      <c r="D21" s="7"/>
      <c r="E21" s="8"/>
      <c r="F21" s="7"/>
      <c r="G21" s="6"/>
      <c r="H21" s="8"/>
      <c r="I21" s="7"/>
      <c r="J21" s="9"/>
      <c r="K21" s="9"/>
      <c r="L21" s="8">
        <f t="shared" si="0"/>
        <v>0</v>
      </c>
    </row>
    <row r="22" spans="1:12" x14ac:dyDescent="0.2">
      <c r="A22" s="3"/>
      <c r="B22" s="6"/>
      <c r="C22" s="7"/>
      <c r="D22" s="7"/>
      <c r="E22" s="8"/>
      <c r="F22" s="7"/>
      <c r="G22" s="6"/>
      <c r="H22" s="8"/>
      <c r="I22" s="7"/>
      <c r="J22" s="9"/>
      <c r="K22" s="9"/>
      <c r="L22" s="8">
        <f t="shared" si="0"/>
        <v>0</v>
      </c>
    </row>
    <row r="23" spans="1:12" ht="17" thickBot="1" x14ac:dyDescent="0.25">
      <c r="A23" s="3"/>
      <c r="B23" s="6"/>
      <c r="C23" s="7"/>
      <c r="D23" s="7"/>
      <c r="E23" s="8"/>
      <c r="F23" s="7"/>
      <c r="G23" s="6"/>
      <c r="H23" s="8"/>
      <c r="I23" s="7"/>
      <c r="J23" s="9"/>
      <c r="K23" s="9"/>
      <c r="L23" s="4"/>
    </row>
    <row r="24" spans="1:12" ht="17" thickBot="1" x14ac:dyDescent="0.25">
      <c r="A24" s="10" t="s">
        <v>11</v>
      </c>
      <c r="B24" s="11">
        <f>SUM(B4:B23)</f>
        <v>22500</v>
      </c>
      <c r="C24" s="11">
        <f t="shared" ref="C24:E24" si="1">SUM(C4:C23)</f>
        <v>7400</v>
      </c>
      <c r="D24" s="11">
        <f t="shared" si="1"/>
        <v>18000</v>
      </c>
      <c r="E24" s="11">
        <f t="shared" si="1"/>
        <v>4750</v>
      </c>
      <c r="F24" s="11"/>
      <c r="G24" s="11">
        <f>SUM(G4:G23)</f>
        <v>50000</v>
      </c>
      <c r="H24" s="11">
        <f t="shared" ref="H24:K24" si="2">SUM(H4:H23)</f>
        <v>2650</v>
      </c>
      <c r="I24" s="12"/>
      <c r="J24" s="11">
        <f t="shared" si="2"/>
        <v>22800</v>
      </c>
      <c r="K24" s="11">
        <f t="shared" si="2"/>
        <v>-20150</v>
      </c>
      <c r="L24" s="11">
        <f>SUM(L4:L23)</f>
        <v>2650</v>
      </c>
    </row>
    <row r="26" spans="1:12" x14ac:dyDescent="0.2">
      <c r="A26" s="13"/>
    </row>
    <row r="28" spans="1:12" x14ac:dyDescent="0.2">
      <c r="C28" t="s">
        <v>35</v>
      </c>
      <c r="D28">
        <v>9000</v>
      </c>
      <c r="H28" t="s">
        <v>35</v>
      </c>
      <c r="J28">
        <v>23000</v>
      </c>
    </row>
    <row r="29" spans="1:12" x14ac:dyDescent="0.2">
      <c r="C29" t="s">
        <v>36</v>
      </c>
      <c r="D29">
        <v>1000</v>
      </c>
      <c r="H29" t="s">
        <v>36</v>
      </c>
      <c r="J29">
        <v>3000</v>
      </c>
    </row>
    <row r="30" spans="1:12" x14ac:dyDescent="0.2">
      <c r="C30" t="s">
        <v>37</v>
      </c>
      <c r="H30" t="s">
        <v>41</v>
      </c>
    </row>
    <row r="31" spans="1:12" x14ac:dyDescent="0.2">
      <c r="E31" s="14"/>
      <c r="F31" s="14"/>
    </row>
    <row r="32" spans="1:12" x14ac:dyDescent="0.2">
      <c r="C32" t="s">
        <v>38</v>
      </c>
      <c r="D32" t="s">
        <v>39</v>
      </c>
      <c r="E32" t="s">
        <v>40</v>
      </c>
      <c r="H32" t="s">
        <v>42</v>
      </c>
      <c r="J32" s="7">
        <f>(K33)+(K33*0.6)</f>
        <v>7.6</v>
      </c>
    </row>
    <row r="33" spans="8:13" x14ac:dyDescent="0.2">
      <c r="H33" t="s">
        <v>43</v>
      </c>
      <c r="K33" s="7">
        <f>19000/4000</f>
        <v>4.75</v>
      </c>
      <c r="M33" s="17">
        <f>K33*3000</f>
        <v>14250</v>
      </c>
    </row>
    <row r="35" spans="8:13" x14ac:dyDescent="0.2">
      <c r="H35" t="s">
        <v>44</v>
      </c>
    </row>
    <row r="36" spans="8:13" x14ac:dyDescent="0.2">
      <c r="H36" t="s">
        <v>45</v>
      </c>
    </row>
  </sheetData>
  <mergeCells count="5">
    <mergeCell ref="B1:H1"/>
    <mergeCell ref="J1:L1"/>
    <mergeCell ref="B2:E2"/>
    <mergeCell ref="G2:H2"/>
    <mergeCell ref="J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5CC12-6F4E-7940-AF80-8136BBE05887}">
  <dimension ref="A1:L52"/>
  <sheetViews>
    <sheetView zoomScaleNormal="296" workbookViewId="0">
      <selection activeCell="J3" sqref="J3"/>
    </sheetView>
  </sheetViews>
  <sheetFormatPr baseColWidth="10" defaultRowHeight="16" x14ac:dyDescent="0.2"/>
  <cols>
    <col min="1" max="1" width="4.33203125" customWidth="1"/>
    <col min="2" max="3" width="11.33203125" bestFit="1" customWidth="1"/>
    <col min="4" max="4" width="11.83203125" bestFit="1" customWidth="1"/>
    <col min="5" max="5" width="11.33203125" bestFit="1" customWidth="1"/>
    <col min="6" max="6" width="11.5" bestFit="1" customWidth="1"/>
    <col min="7" max="7" width="11.33203125" bestFit="1" customWidth="1"/>
    <col min="8" max="8" width="2.83203125" customWidth="1"/>
    <col min="10" max="10" width="11.33203125" bestFit="1" customWidth="1"/>
    <col min="11" max="11" width="12.6640625" customWidth="1"/>
  </cols>
  <sheetData>
    <row r="1" spans="1:11" ht="17" thickBot="1" x14ac:dyDescent="0.25">
      <c r="B1" s="29" t="s">
        <v>12</v>
      </c>
      <c r="C1" s="29"/>
      <c r="D1" s="29"/>
      <c r="E1" s="29"/>
      <c r="F1" s="29"/>
      <c r="G1" s="29"/>
      <c r="I1" s="29" t="s">
        <v>13</v>
      </c>
      <c r="J1" s="29"/>
      <c r="K1" s="29"/>
    </row>
    <row r="2" spans="1:11" x14ac:dyDescent="0.2">
      <c r="A2" s="1" t="s">
        <v>9</v>
      </c>
      <c r="B2" s="33" t="s">
        <v>6</v>
      </c>
      <c r="C2" s="34"/>
      <c r="D2" s="34"/>
      <c r="E2" s="35"/>
      <c r="F2" s="33" t="s">
        <v>7</v>
      </c>
      <c r="G2" s="35"/>
      <c r="H2" s="2"/>
      <c r="I2" s="33"/>
      <c r="J2" s="34"/>
      <c r="K2" s="35"/>
    </row>
    <row r="3" spans="1:11" x14ac:dyDescent="0.2">
      <c r="A3" s="3"/>
      <c r="B3" s="3" t="s">
        <v>0</v>
      </c>
      <c r="C3" t="s">
        <v>1</v>
      </c>
      <c r="D3" t="s">
        <v>2</v>
      </c>
      <c r="E3" s="4" t="s">
        <v>3</v>
      </c>
      <c r="F3" s="3" t="s">
        <v>4</v>
      </c>
      <c r="G3" s="4" t="s">
        <v>5</v>
      </c>
      <c r="I3" s="5" t="s">
        <v>8</v>
      </c>
      <c r="J3" s="5" t="s">
        <v>33</v>
      </c>
      <c r="K3" s="4" t="s">
        <v>10</v>
      </c>
    </row>
    <row r="4" spans="1:11" x14ac:dyDescent="0.2">
      <c r="A4" s="3">
        <v>1</v>
      </c>
      <c r="B4" s="6">
        <v>12000</v>
      </c>
      <c r="C4" s="7"/>
      <c r="D4" s="7"/>
      <c r="E4" s="8"/>
      <c r="F4" s="6">
        <v>12000</v>
      </c>
      <c r="G4" s="8"/>
      <c r="H4" s="7"/>
      <c r="I4" s="9"/>
      <c r="J4" s="9"/>
      <c r="K4" s="8">
        <f>I4+J4</f>
        <v>0</v>
      </c>
    </row>
    <row r="5" spans="1:11" x14ac:dyDescent="0.2">
      <c r="A5" s="3">
        <v>2</v>
      </c>
      <c r="B5" s="6">
        <v>-4000</v>
      </c>
      <c r="C5" s="7"/>
      <c r="D5" s="7"/>
      <c r="E5" s="8"/>
      <c r="F5" s="6"/>
      <c r="G5" s="8">
        <v>-4000</v>
      </c>
      <c r="H5" s="7"/>
      <c r="I5" s="9"/>
      <c r="J5" s="9">
        <v>-4000</v>
      </c>
      <c r="K5" s="8">
        <f t="shared" ref="K5:K22" si="0">I5+J5</f>
        <v>-4000</v>
      </c>
    </row>
    <row r="6" spans="1:11" x14ac:dyDescent="0.2">
      <c r="A6" s="3">
        <v>3</v>
      </c>
      <c r="B6" s="6">
        <v>-8000</v>
      </c>
      <c r="C6" s="7"/>
      <c r="D6" s="7"/>
      <c r="E6" s="8">
        <v>8000</v>
      </c>
      <c r="F6" s="6"/>
      <c r="G6" s="8"/>
      <c r="H6" s="7"/>
      <c r="I6" s="9"/>
      <c r="J6" s="9"/>
      <c r="K6" s="8">
        <f t="shared" si="0"/>
        <v>0</v>
      </c>
    </row>
    <row r="7" spans="1:11" x14ac:dyDescent="0.2">
      <c r="A7" s="3">
        <v>4</v>
      </c>
      <c r="B7" s="6">
        <v>12600</v>
      </c>
      <c r="C7" s="7"/>
      <c r="D7" s="7"/>
      <c r="E7" s="8"/>
      <c r="F7" s="6"/>
      <c r="G7" s="8">
        <v>12600</v>
      </c>
      <c r="H7" s="7"/>
      <c r="I7" s="9">
        <v>12600</v>
      </c>
      <c r="J7" s="9"/>
      <c r="K7" s="8">
        <f t="shared" si="0"/>
        <v>12600</v>
      </c>
    </row>
    <row r="8" spans="1:11" x14ac:dyDescent="0.2">
      <c r="A8" s="3"/>
      <c r="B8" s="6"/>
      <c r="C8" s="7"/>
      <c r="D8" s="7"/>
      <c r="E8" s="8">
        <v>-5600</v>
      </c>
      <c r="F8" s="6"/>
      <c r="G8" s="8">
        <v>-5600</v>
      </c>
      <c r="H8" s="7"/>
      <c r="I8" s="9"/>
      <c r="J8" s="9">
        <v>-5600</v>
      </c>
      <c r="K8" s="8">
        <f t="shared" si="0"/>
        <v>-5600</v>
      </c>
    </row>
    <row r="9" spans="1:11" x14ac:dyDescent="0.2">
      <c r="A9" s="3"/>
      <c r="B9" s="6"/>
      <c r="C9" s="7"/>
      <c r="D9" s="7"/>
      <c r="E9" s="8"/>
      <c r="F9" s="6"/>
      <c r="G9" s="8"/>
      <c r="H9" s="7"/>
      <c r="I9" s="9"/>
      <c r="J9" s="9"/>
      <c r="K9" s="8">
        <f t="shared" si="0"/>
        <v>0</v>
      </c>
    </row>
    <row r="10" spans="1:11" x14ac:dyDescent="0.2">
      <c r="A10" s="3"/>
      <c r="B10" s="6"/>
      <c r="C10" s="7"/>
      <c r="D10" s="7"/>
      <c r="E10" s="8"/>
      <c r="F10" s="6"/>
      <c r="G10" s="8"/>
      <c r="H10" s="7"/>
      <c r="I10" s="9"/>
      <c r="J10" s="9"/>
      <c r="K10" s="8">
        <f t="shared" si="0"/>
        <v>0</v>
      </c>
    </row>
    <row r="11" spans="1:11" x14ac:dyDescent="0.2">
      <c r="A11" s="3"/>
      <c r="B11" s="6"/>
      <c r="C11" s="7"/>
      <c r="D11" s="7"/>
      <c r="E11" s="8"/>
      <c r="F11" s="6"/>
      <c r="G11" s="8"/>
      <c r="H11" s="7"/>
      <c r="I11" s="9"/>
      <c r="J11" s="9"/>
      <c r="K11" s="8">
        <f t="shared" si="0"/>
        <v>0</v>
      </c>
    </row>
    <row r="12" spans="1:11" x14ac:dyDescent="0.2">
      <c r="A12" s="3"/>
      <c r="B12" s="6"/>
      <c r="C12" s="7"/>
      <c r="D12" s="7"/>
      <c r="E12" s="8"/>
      <c r="F12" s="6"/>
      <c r="G12" s="8"/>
      <c r="H12" s="7"/>
      <c r="I12" s="9"/>
      <c r="J12" s="9"/>
      <c r="K12" s="8">
        <f t="shared" si="0"/>
        <v>0</v>
      </c>
    </row>
    <row r="13" spans="1:11" x14ac:dyDescent="0.2">
      <c r="A13" s="3"/>
      <c r="B13" s="6"/>
      <c r="C13" s="7"/>
      <c r="D13" s="7"/>
      <c r="E13" s="8"/>
      <c r="F13" s="6"/>
      <c r="G13" s="8"/>
      <c r="H13" s="7"/>
      <c r="I13" s="9"/>
      <c r="J13" s="9"/>
      <c r="K13" s="8">
        <f t="shared" si="0"/>
        <v>0</v>
      </c>
    </row>
    <row r="14" spans="1:11" x14ac:dyDescent="0.2">
      <c r="A14" s="3"/>
      <c r="B14" s="6"/>
      <c r="C14" s="7"/>
      <c r="D14" s="7"/>
      <c r="E14" s="8"/>
      <c r="F14" s="6"/>
      <c r="G14" s="8"/>
      <c r="H14" s="7"/>
      <c r="I14" s="9"/>
      <c r="J14" s="9"/>
      <c r="K14" s="8">
        <f t="shared" si="0"/>
        <v>0</v>
      </c>
    </row>
    <row r="15" spans="1:11" x14ac:dyDescent="0.2">
      <c r="A15" s="3"/>
      <c r="B15" s="6"/>
      <c r="C15" s="7"/>
      <c r="D15" s="7"/>
      <c r="E15" s="8"/>
      <c r="F15" s="6"/>
      <c r="G15" s="8"/>
      <c r="H15" s="7"/>
      <c r="I15" s="9"/>
      <c r="J15" s="9"/>
      <c r="K15" s="8">
        <f t="shared" si="0"/>
        <v>0</v>
      </c>
    </row>
    <row r="16" spans="1:11" x14ac:dyDescent="0.2">
      <c r="A16" s="3"/>
      <c r="B16" s="6"/>
      <c r="C16" s="7"/>
      <c r="D16" s="7"/>
      <c r="E16" s="8"/>
      <c r="F16" s="6"/>
      <c r="G16" s="8"/>
      <c r="H16" s="7"/>
      <c r="I16" s="9"/>
      <c r="J16" s="9"/>
      <c r="K16" s="8">
        <f t="shared" si="0"/>
        <v>0</v>
      </c>
    </row>
    <row r="17" spans="1:12" x14ac:dyDescent="0.2">
      <c r="A17" s="3"/>
      <c r="B17" s="6"/>
      <c r="C17" s="7"/>
      <c r="D17" s="7"/>
      <c r="E17" s="8"/>
      <c r="F17" s="6"/>
      <c r="G17" s="8"/>
      <c r="H17" s="7"/>
      <c r="I17" s="9"/>
      <c r="J17" s="9"/>
      <c r="K17" s="8">
        <f t="shared" si="0"/>
        <v>0</v>
      </c>
    </row>
    <row r="18" spans="1:12" x14ac:dyDescent="0.2">
      <c r="A18" s="3"/>
      <c r="B18" s="6"/>
      <c r="C18" s="7"/>
      <c r="D18" s="7"/>
      <c r="E18" s="8"/>
      <c r="F18" s="6"/>
      <c r="G18" s="8"/>
      <c r="H18" s="7"/>
      <c r="I18" s="9"/>
      <c r="J18" s="9"/>
      <c r="K18" s="8">
        <f t="shared" si="0"/>
        <v>0</v>
      </c>
    </row>
    <row r="19" spans="1:12" x14ac:dyDescent="0.2">
      <c r="A19" s="3"/>
      <c r="B19" s="6"/>
      <c r="C19" s="7"/>
      <c r="D19" s="7"/>
      <c r="E19" s="8"/>
      <c r="F19" s="6"/>
      <c r="G19" s="8"/>
      <c r="H19" s="7"/>
      <c r="I19" s="9"/>
      <c r="J19" s="9"/>
      <c r="K19" s="8">
        <f t="shared" si="0"/>
        <v>0</v>
      </c>
    </row>
    <row r="20" spans="1:12" x14ac:dyDescent="0.2">
      <c r="A20" s="3"/>
      <c r="B20" s="6"/>
      <c r="C20" s="7"/>
      <c r="D20" s="7"/>
      <c r="E20" s="8"/>
      <c r="F20" s="6"/>
      <c r="G20" s="8"/>
      <c r="H20" s="7"/>
      <c r="I20" s="9"/>
      <c r="J20" s="9"/>
      <c r="K20" s="8">
        <f t="shared" si="0"/>
        <v>0</v>
      </c>
    </row>
    <row r="21" spans="1:12" x14ac:dyDescent="0.2">
      <c r="A21" s="3"/>
      <c r="B21" s="6"/>
      <c r="C21" s="7"/>
      <c r="D21" s="7"/>
      <c r="E21" s="8"/>
      <c r="F21" s="6"/>
      <c r="G21" s="8"/>
      <c r="H21" s="7"/>
      <c r="I21" s="9"/>
      <c r="J21" s="9"/>
      <c r="K21" s="8">
        <f t="shared" si="0"/>
        <v>0</v>
      </c>
    </row>
    <row r="22" spans="1:12" x14ac:dyDescent="0.2">
      <c r="A22" s="3"/>
      <c r="B22" s="6"/>
      <c r="C22" s="7"/>
      <c r="D22" s="7"/>
      <c r="E22" s="8"/>
      <c r="F22" s="6"/>
      <c r="G22" s="8"/>
      <c r="H22" s="7"/>
      <c r="I22" s="9"/>
      <c r="J22" s="9"/>
      <c r="K22" s="8">
        <f t="shared" si="0"/>
        <v>0</v>
      </c>
    </row>
    <row r="23" spans="1:12" ht="17" thickBot="1" x14ac:dyDescent="0.25">
      <c r="A23" s="3"/>
      <c r="B23" s="6"/>
      <c r="C23" s="7"/>
      <c r="D23" s="7"/>
      <c r="E23" s="8"/>
      <c r="F23" s="6"/>
      <c r="G23" s="8"/>
      <c r="H23" s="7"/>
      <c r="I23" s="9"/>
      <c r="J23" s="9"/>
      <c r="K23" s="4"/>
    </row>
    <row r="24" spans="1:12" ht="17" thickBot="1" x14ac:dyDescent="0.25">
      <c r="A24" s="10" t="s">
        <v>11</v>
      </c>
      <c r="B24" s="11">
        <f>SUM(B4:B23)</f>
        <v>12600</v>
      </c>
      <c r="C24" s="11">
        <f t="shared" ref="C24:E24" si="1">SUM(C4:C23)</f>
        <v>0</v>
      </c>
      <c r="D24" s="11">
        <f t="shared" si="1"/>
        <v>0</v>
      </c>
      <c r="E24" s="11">
        <f t="shared" si="1"/>
        <v>2400</v>
      </c>
      <c r="F24" s="11">
        <f>SUM(F4:F23)</f>
        <v>12000</v>
      </c>
      <c r="G24" s="11">
        <f t="shared" ref="G24:K24" si="2">SUM(G4:G23)</f>
        <v>3000</v>
      </c>
      <c r="H24" s="12"/>
      <c r="I24" s="11">
        <f t="shared" si="2"/>
        <v>12600</v>
      </c>
      <c r="J24" s="11">
        <f t="shared" si="2"/>
        <v>-9600</v>
      </c>
      <c r="K24" s="15">
        <f t="shared" si="2"/>
        <v>3000</v>
      </c>
      <c r="L24" t="s">
        <v>32</v>
      </c>
    </row>
    <row r="26" spans="1:12" x14ac:dyDescent="0.2">
      <c r="A26" s="13"/>
      <c r="B26" t="s">
        <v>30</v>
      </c>
      <c r="C26" t="s">
        <v>31</v>
      </c>
    </row>
    <row r="27" spans="1:12" x14ac:dyDescent="0.2">
      <c r="B27">
        <v>18</v>
      </c>
      <c r="C27">
        <v>700</v>
      </c>
      <c r="D27">
        <f>C27*B27</f>
        <v>12600</v>
      </c>
    </row>
    <row r="29" spans="1:12" ht="17" thickBot="1" x14ac:dyDescent="0.25">
      <c r="B29" s="29" t="s">
        <v>12</v>
      </c>
      <c r="C29" s="29"/>
      <c r="D29" s="29"/>
      <c r="E29" s="29"/>
      <c r="F29" s="29"/>
      <c r="G29" s="29"/>
      <c r="I29" s="29" t="s">
        <v>13</v>
      </c>
      <c r="J29" s="29"/>
      <c r="K29" s="29"/>
    </row>
    <row r="30" spans="1:12" x14ac:dyDescent="0.2">
      <c r="A30" s="1" t="s">
        <v>9</v>
      </c>
      <c r="B30" s="33" t="s">
        <v>6</v>
      </c>
      <c r="C30" s="34"/>
      <c r="D30" s="34"/>
      <c r="E30" s="35"/>
      <c r="F30" s="33" t="s">
        <v>7</v>
      </c>
      <c r="G30" s="35"/>
      <c r="H30" s="2"/>
      <c r="I30" s="33"/>
      <c r="J30" s="34"/>
      <c r="K30" s="35"/>
    </row>
    <row r="31" spans="1:12" x14ac:dyDescent="0.2">
      <c r="A31" s="3"/>
      <c r="B31" s="3" t="s">
        <v>0</v>
      </c>
      <c r="C31" t="s">
        <v>1</v>
      </c>
      <c r="D31" t="s">
        <v>2</v>
      </c>
      <c r="E31" s="4" t="s">
        <v>3</v>
      </c>
      <c r="F31" s="3" t="s">
        <v>4</v>
      </c>
      <c r="G31" s="4" t="s">
        <v>5</v>
      </c>
      <c r="I31" s="5" t="s">
        <v>8</v>
      </c>
      <c r="J31" s="5" t="s">
        <v>33</v>
      </c>
      <c r="K31" s="4" t="s">
        <v>10</v>
      </c>
    </row>
    <row r="32" spans="1:12" x14ac:dyDescent="0.2">
      <c r="A32" s="3">
        <v>1</v>
      </c>
      <c r="B32" s="6">
        <v>12000</v>
      </c>
      <c r="C32" s="7"/>
      <c r="D32" s="7"/>
      <c r="E32" s="8"/>
      <c r="F32" s="6">
        <v>12000</v>
      </c>
      <c r="G32" s="8"/>
      <c r="H32" s="7"/>
      <c r="I32" s="9"/>
      <c r="J32" s="9"/>
      <c r="K32" s="8">
        <f>I32+J32</f>
        <v>0</v>
      </c>
    </row>
    <row r="33" spans="1:11" x14ac:dyDescent="0.2">
      <c r="A33" s="3">
        <v>2</v>
      </c>
      <c r="B33" s="6">
        <v>-4000</v>
      </c>
      <c r="C33" s="7"/>
      <c r="D33" s="7"/>
      <c r="E33" s="8">
        <v>4000</v>
      </c>
      <c r="F33" s="6"/>
      <c r="G33" s="8"/>
      <c r="H33" s="7"/>
      <c r="I33" s="9"/>
      <c r="J33" s="9"/>
      <c r="K33" s="8">
        <f t="shared" ref="K33:K50" si="3">I33+J33</f>
        <v>0</v>
      </c>
    </row>
    <row r="34" spans="1:11" x14ac:dyDescent="0.2">
      <c r="A34" s="3">
        <v>3</v>
      </c>
      <c r="B34" s="6">
        <v>-8000</v>
      </c>
      <c r="C34" s="7"/>
      <c r="D34" s="7"/>
      <c r="E34" s="8">
        <v>8000</v>
      </c>
      <c r="F34" s="6"/>
      <c r="G34" s="8"/>
      <c r="H34" s="7"/>
      <c r="I34" s="9"/>
      <c r="J34" s="9"/>
      <c r="K34" s="8">
        <f t="shared" si="3"/>
        <v>0</v>
      </c>
    </row>
    <row r="35" spans="1:11" x14ac:dyDescent="0.2">
      <c r="A35" s="3">
        <v>4</v>
      </c>
      <c r="B35" s="6">
        <v>12600</v>
      </c>
      <c r="C35" s="7"/>
      <c r="D35" s="7"/>
      <c r="E35" s="8"/>
      <c r="F35" s="6"/>
      <c r="G35" s="8">
        <v>12600</v>
      </c>
      <c r="H35" s="7"/>
      <c r="I35" s="9">
        <v>12600</v>
      </c>
      <c r="J35" s="9"/>
      <c r="K35" s="8">
        <f t="shared" si="3"/>
        <v>12600</v>
      </c>
    </row>
    <row r="36" spans="1:11" x14ac:dyDescent="0.2">
      <c r="A36" s="3"/>
      <c r="B36" s="6"/>
      <c r="C36" s="7"/>
      <c r="D36" s="7"/>
      <c r="E36" s="8">
        <f>-70%*(E34+E33)</f>
        <v>-8400</v>
      </c>
      <c r="F36" s="6"/>
      <c r="G36" s="8">
        <v>-8400</v>
      </c>
      <c r="H36" s="7"/>
      <c r="I36" s="9"/>
      <c r="J36" s="9">
        <v>-8400</v>
      </c>
      <c r="K36" s="8">
        <f t="shared" si="3"/>
        <v>-8400</v>
      </c>
    </row>
    <row r="37" spans="1:11" x14ac:dyDescent="0.2">
      <c r="A37" s="3"/>
      <c r="B37" s="6"/>
      <c r="C37" s="7"/>
      <c r="D37" s="7"/>
      <c r="E37" s="8"/>
      <c r="F37" s="6"/>
      <c r="G37" s="8"/>
      <c r="H37" s="7"/>
      <c r="I37" s="9"/>
      <c r="J37" s="9"/>
      <c r="K37" s="8">
        <f t="shared" si="3"/>
        <v>0</v>
      </c>
    </row>
    <row r="38" spans="1:11" x14ac:dyDescent="0.2">
      <c r="A38" s="3"/>
      <c r="B38" s="6"/>
      <c r="C38" s="7"/>
      <c r="D38" s="7"/>
      <c r="E38" s="8"/>
      <c r="F38" s="6"/>
      <c r="G38" s="8"/>
      <c r="H38" s="7"/>
      <c r="I38" s="9"/>
      <c r="J38" s="9"/>
      <c r="K38" s="8">
        <f t="shared" si="3"/>
        <v>0</v>
      </c>
    </row>
    <row r="39" spans="1:11" x14ac:dyDescent="0.2">
      <c r="A39" s="3"/>
      <c r="B39" s="6"/>
      <c r="C39" s="7"/>
      <c r="D39" s="7"/>
      <c r="E39" s="8"/>
      <c r="F39" s="6"/>
      <c r="G39" s="8"/>
      <c r="H39" s="7"/>
      <c r="I39" s="9"/>
      <c r="J39" s="9"/>
      <c r="K39" s="8">
        <f t="shared" si="3"/>
        <v>0</v>
      </c>
    </row>
    <row r="40" spans="1:11" x14ac:dyDescent="0.2">
      <c r="A40" s="3"/>
      <c r="B40" s="6"/>
      <c r="C40" s="7"/>
      <c r="D40" s="7"/>
      <c r="E40" s="8"/>
      <c r="F40" s="6"/>
      <c r="G40" s="8"/>
      <c r="H40" s="7"/>
      <c r="I40" s="9"/>
      <c r="J40" s="9"/>
      <c r="K40" s="8">
        <f t="shared" si="3"/>
        <v>0</v>
      </c>
    </row>
    <row r="41" spans="1:11" x14ac:dyDescent="0.2">
      <c r="A41" s="3"/>
      <c r="B41" s="6"/>
      <c r="C41" s="7"/>
      <c r="D41" s="7"/>
      <c r="E41" s="8"/>
      <c r="F41" s="6"/>
      <c r="G41" s="8"/>
      <c r="H41" s="7"/>
      <c r="I41" s="9"/>
      <c r="J41" s="9"/>
      <c r="K41" s="8">
        <f t="shared" si="3"/>
        <v>0</v>
      </c>
    </row>
    <row r="42" spans="1:11" x14ac:dyDescent="0.2">
      <c r="A42" s="3"/>
      <c r="B42" s="6"/>
      <c r="C42" s="7"/>
      <c r="D42" s="7"/>
      <c r="E42" s="8"/>
      <c r="F42" s="6"/>
      <c r="G42" s="8"/>
      <c r="H42" s="7"/>
      <c r="I42" s="9"/>
      <c r="J42" s="9"/>
      <c r="K42" s="8">
        <f t="shared" si="3"/>
        <v>0</v>
      </c>
    </row>
    <row r="43" spans="1:11" x14ac:dyDescent="0.2">
      <c r="A43" s="3"/>
      <c r="B43" s="6"/>
      <c r="C43" s="7"/>
      <c r="D43" s="7"/>
      <c r="E43" s="8"/>
      <c r="F43" s="6"/>
      <c r="G43" s="8"/>
      <c r="H43" s="7"/>
      <c r="I43" s="9"/>
      <c r="J43" s="9"/>
      <c r="K43" s="8">
        <f t="shared" si="3"/>
        <v>0</v>
      </c>
    </row>
    <row r="44" spans="1:11" x14ac:dyDescent="0.2">
      <c r="A44" s="3"/>
      <c r="B44" s="6"/>
      <c r="C44" s="7"/>
      <c r="D44" s="7"/>
      <c r="E44" s="8"/>
      <c r="F44" s="6"/>
      <c r="G44" s="8"/>
      <c r="H44" s="7"/>
      <c r="I44" s="9"/>
      <c r="J44" s="9"/>
      <c r="K44" s="8">
        <f t="shared" si="3"/>
        <v>0</v>
      </c>
    </row>
    <row r="45" spans="1:11" x14ac:dyDescent="0.2">
      <c r="A45" s="3"/>
      <c r="B45" s="6"/>
      <c r="C45" s="7"/>
      <c r="D45" s="7"/>
      <c r="E45" s="8"/>
      <c r="F45" s="6"/>
      <c r="G45" s="8"/>
      <c r="H45" s="7"/>
      <c r="I45" s="9"/>
      <c r="J45" s="9"/>
      <c r="K45" s="8">
        <f t="shared" si="3"/>
        <v>0</v>
      </c>
    </row>
    <row r="46" spans="1:11" x14ac:dyDescent="0.2">
      <c r="A46" s="3"/>
      <c r="B46" s="6"/>
      <c r="C46" s="7"/>
      <c r="D46" s="7"/>
      <c r="E46" s="8"/>
      <c r="F46" s="6"/>
      <c r="G46" s="8"/>
      <c r="H46" s="7"/>
      <c r="I46" s="9"/>
      <c r="J46" s="9"/>
      <c r="K46" s="8">
        <f t="shared" si="3"/>
        <v>0</v>
      </c>
    </row>
    <row r="47" spans="1:11" x14ac:dyDescent="0.2">
      <c r="A47" s="3"/>
      <c r="B47" s="6"/>
      <c r="C47" s="7"/>
      <c r="D47" s="7"/>
      <c r="E47" s="8"/>
      <c r="F47" s="6"/>
      <c r="G47" s="8"/>
      <c r="H47" s="7"/>
      <c r="I47" s="9"/>
      <c r="J47" s="9"/>
      <c r="K47" s="8">
        <f t="shared" si="3"/>
        <v>0</v>
      </c>
    </row>
    <row r="48" spans="1:11" x14ac:dyDescent="0.2">
      <c r="A48" s="3"/>
      <c r="B48" s="6"/>
      <c r="C48" s="7"/>
      <c r="D48" s="7"/>
      <c r="E48" s="8"/>
      <c r="F48" s="6"/>
      <c r="G48" s="8"/>
      <c r="H48" s="7"/>
      <c r="I48" s="9"/>
      <c r="J48" s="9"/>
      <c r="K48" s="8">
        <f t="shared" si="3"/>
        <v>0</v>
      </c>
    </row>
    <row r="49" spans="1:12" x14ac:dyDescent="0.2">
      <c r="A49" s="3"/>
      <c r="B49" s="6"/>
      <c r="C49" s="7"/>
      <c r="D49" s="7"/>
      <c r="E49" s="8"/>
      <c r="F49" s="6"/>
      <c r="G49" s="8"/>
      <c r="H49" s="7"/>
      <c r="I49" s="9"/>
      <c r="J49" s="9"/>
      <c r="K49" s="8">
        <f t="shared" si="3"/>
        <v>0</v>
      </c>
    </row>
    <row r="50" spans="1:12" x14ac:dyDescent="0.2">
      <c r="A50" s="3"/>
      <c r="B50" s="6"/>
      <c r="C50" s="7"/>
      <c r="D50" s="7"/>
      <c r="E50" s="8"/>
      <c r="F50" s="6"/>
      <c r="G50" s="8"/>
      <c r="H50" s="7"/>
      <c r="I50" s="9"/>
      <c r="J50" s="9"/>
      <c r="K50" s="8">
        <f t="shared" si="3"/>
        <v>0</v>
      </c>
    </row>
    <row r="51" spans="1:12" ht="17" thickBot="1" x14ac:dyDescent="0.25">
      <c r="A51" s="3"/>
      <c r="B51" s="6"/>
      <c r="C51" s="7"/>
      <c r="D51" s="7"/>
      <c r="E51" s="8"/>
      <c r="F51" s="6"/>
      <c r="G51" s="8"/>
      <c r="H51" s="7"/>
      <c r="I51" s="9"/>
      <c r="J51" s="9"/>
      <c r="K51" s="4"/>
    </row>
    <row r="52" spans="1:12" ht="17" thickBot="1" x14ac:dyDescent="0.25">
      <c r="A52" s="10" t="s">
        <v>11</v>
      </c>
      <c r="B52" s="11">
        <f>SUM(B32:B51)</f>
        <v>12600</v>
      </c>
      <c r="C52" s="11">
        <f t="shared" ref="C52:E52" si="4">SUM(C32:C51)</f>
        <v>0</v>
      </c>
      <c r="D52" s="11">
        <f t="shared" si="4"/>
        <v>0</v>
      </c>
      <c r="E52" s="11">
        <f t="shared" si="4"/>
        <v>3600</v>
      </c>
      <c r="F52" s="11">
        <f>SUM(F32:F51)</f>
        <v>12000</v>
      </c>
      <c r="G52" s="11">
        <f t="shared" ref="G52" si="5">SUM(G32:G51)</f>
        <v>4200</v>
      </c>
      <c r="H52" s="12"/>
      <c r="I52" s="11">
        <f t="shared" ref="I52:K52" si="6">SUM(I32:I51)</f>
        <v>12600</v>
      </c>
      <c r="J52" s="11">
        <f t="shared" si="6"/>
        <v>-8400</v>
      </c>
      <c r="K52" s="15">
        <f t="shared" si="6"/>
        <v>4200</v>
      </c>
      <c r="L52" t="s">
        <v>34</v>
      </c>
    </row>
  </sheetData>
  <mergeCells count="10">
    <mergeCell ref="B30:E30"/>
    <mergeCell ref="F30:G30"/>
    <mergeCell ref="I30:K30"/>
    <mergeCell ref="B1:G1"/>
    <mergeCell ref="I1:K1"/>
    <mergeCell ref="B2:E2"/>
    <mergeCell ref="F2:G2"/>
    <mergeCell ref="I2:K2"/>
    <mergeCell ref="B29:G29"/>
    <mergeCell ref="I29:K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D2A1C-C142-FC4F-A5F8-B2424247962E}">
  <dimension ref="A1:F34"/>
  <sheetViews>
    <sheetView zoomScale="170" zoomScaleNormal="170" workbookViewId="0">
      <selection activeCell="C34" sqref="A34:C34"/>
    </sheetView>
  </sheetViews>
  <sheetFormatPr baseColWidth="10" defaultRowHeight="16" x14ac:dyDescent="0.2"/>
  <cols>
    <col min="2" max="3" width="13" bestFit="1" customWidth="1"/>
  </cols>
  <sheetData>
    <row r="1" spans="1:6" x14ac:dyDescent="0.2">
      <c r="A1" t="s">
        <v>46</v>
      </c>
    </row>
    <row r="3" spans="1:6" x14ac:dyDescent="0.2">
      <c r="A3" t="s">
        <v>47</v>
      </c>
    </row>
    <row r="5" spans="1:6" x14ac:dyDescent="0.2">
      <c r="A5" t="s">
        <v>48</v>
      </c>
      <c r="B5">
        <v>2000</v>
      </c>
    </row>
    <row r="6" spans="1:6" x14ac:dyDescent="0.2">
      <c r="A6" t="s">
        <v>49</v>
      </c>
      <c r="B6">
        <v>12000</v>
      </c>
    </row>
    <row r="7" spans="1:6" x14ac:dyDescent="0.2">
      <c r="A7" t="s">
        <v>50</v>
      </c>
      <c r="B7">
        <v>8000</v>
      </c>
    </row>
    <row r="8" spans="1:6" x14ac:dyDescent="0.2">
      <c r="A8" t="s">
        <v>51</v>
      </c>
      <c r="B8">
        <v>20000</v>
      </c>
    </row>
    <row r="10" spans="1:6" x14ac:dyDescent="0.2">
      <c r="B10" s="18">
        <f>SUM(B5:B8)</f>
        <v>42000</v>
      </c>
    </row>
    <row r="11" spans="1:6" x14ac:dyDescent="0.2">
      <c r="D11" t="s">
        <v>57</v>
      </c>
      <c r="E11">
        <v>15000</v>
      </c>
    </row>
    <row r="12" spans="1:6" x14ac:dyDescent="0.2">
      <c r="A12" t="s">
        <v>52</v>
      </c>
      <c r="D12" t="s">
        <v>58</v>
      </c>
      <c r="E12">
        <v>20000</v>
      </c>
      <c r="F12">
        <f>E11/E12</f>
        <v>0.75</v>
      </c>
    </row>
    <row r="14" spans="1:6" x14ac:dyDescent="0.2">
      <c r="A14" t="s">
        <v>54</v>
      </c>
      <c r="B14">
        <v>38000</v>
      </c>
    </row>
    <row r="15" spans="1:6" x14ac:dyDescent="0.2">
      <c r="A15" t="s">
        <v>55</v>
      </c>
      <c r="B15">
        <v>26000</v>
      </c>
    </row>
    <row r="16" spans="1:6" x14ac:dyDescent="0.2">
      <c r="A16" t="s">
        <v>53</v>
      </c>
      <c r="B16">
        <f>B10</f>
        <v>42000</v>
      </c>
    </row>
    <row r="18" spans="1:3" x14ac:dyDescent="0.2">
      <c r="A18" t="s">
        <v>60</v>
      </c>
      <c r="B18" s="19">
        <f>SUM(B13:B16)</f>
        <v>106000</v>
      </c>
      <c r="C18" t="s">
        <v>59</v>
      </c>
    </row>
    <row r="20" spans="1:3" x14ac:dyDescent="0.2">
      <c r="A20" t="s">
        <v>61</v>
      </c>
      <c r="B20" s="21">
        <f>F12*B18</f>
        <v>79500</v>
      </c>
      <c r="C20" t="s">
        <v>56</v>
      </c>
    </row>
    <row r="24" spans="1:3" x14ac:dyDescent="0.2">
      <c r="A24" t="s">
        <v>62</v>
      </c>
    </row>
    <row r="25" spans="1:3" x14ac:dyDescent="0.2">
      <c r="A25" t="s">
        <v>63</v>
      </c>
      <c r="C25" s="22">
        <v>196000</v>
      </c>
    </row>
    <row r="26" spans="1:3" x14ac:dyDescent="0.2">
      <c r="A26" t="s">
        <v>56</v>
      </c>
      <c r="C26" s="20">
        <f>B20</f>
        <v>79500</v>
      </c>
    </row>
    <row r="28" spans="1:3" x14ac:dyDescent="0.2">
      <c r="A28" t="s">
        <v>64</v>
      </c>
      <c r="C28" s="20">
        <f>C25-C26</f>
        <v>116500</v>
      </c>
    </row>
    <row r="30" spans="1:3" x14ac:dyDescent="0.2">
      <c r="A30" t="s">
        <v>65</v>
      </c>
      <c r="C30">
        <v>30000</v>
      </c>
    </row>
    <row r="31" spans="1:3" x14ac:dyDescent="0.2">
      <c r="A31" t="s">
        <v>66</v>
      </c>
      <c r="C31">
        <v>24000</v>
      </c>
    </row>
    <row r="32" spans="1:3" x14ac:dyDescent="0.2">
      <c r="A32" t="s">
        <v>67</v>
      </c>
      <c r="C32">
        <v>18000</v>
      </c>
    </row>
    <row r="34" spans="1:3" x14ac:dyDescent="0.2">
      <c r="A34" s="18" t="s">
        <v>68</v>
      </c>
      <c r="B34" s="18"/>
      <c r="C34" s="21">
        <f>C28-C30-C31-C32</f>
        <v>44500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4D124-6080-4944-BB42-810A4BD771CD}">
  <dimension ref="A1:B34"/>
  <sheetViews>
    <sheetView topLeftCell="A6" zoomScale="179" zoomScaleNormal="179" workbookViewId="0">
      <selection activeCell="C31" sqref="C31"/>
    </sheetView>
  </sheetViews>
  <sheetFormatPr baseColWidth="10" defaultRowHeight="16" x14ac:dyDescent="0.2"/>
  <cols>
    <col min="1" max="1" width="21" bestFit="1" customWidth="1"/>
    <col min="2" max="2" width="13" style="22" bestFit="1" customWidth="1"/>
  </cols>
  <sheetData>
    <row r="1" spans="1:2" x14ac:dyDescent="0.2">
      <c r="A1" s="13" t="s">
        <v>79</v>
      </c>
    </row>
    <row r="2" spans="1:2" x14ac:dyDescent="0.2">
      <c r="A2" t="s">
        <v>80</v>
      </c>
      <c r="B2" s="22">
        <v>80000</v>
      </c>
    </row>
    <row r="3" spans="1:2" x14ac:dyDescent="0.2">
      <c r="A3" t="s">
        <v>81</v>
      </c>
      <c r="B3" s="22">
        <v>48000</v>
      </c>
    </row>
    <row r="4" spans="1:2" x14ac:dyDescent="0.2">
      <c r="A4" t="s">
        <v>53</v>
      </c>
      <c r="B4" s="22">
        <v>36000</v>
      </c>
    </row>
    <row r="6" spans="1:2" x14ac:dyDescent="0.2">
      <c r="B6" s="22">
        <f>SUM(B2:B4)</f>
        <v>164000</v>
      </c>
    </row>
    <row r="8" spans="1:2" x14ac:dyDescent="0.2">
      <c r="A8" s="13" t="s">
        <v>82</v>
      </c>
    </row>
    <row r="9" spans="1:2" x14ac:dyDescent="0.2">
      <c r="A9" t="s">
        <v>83</v>
      </c>
      <c r="B9" s="22">
        <v>30000</v>
      </c>
    </row>
    <row r="10" spans="1:2" x14ac:dyDescent="0.2">
      <c r="A10" t="s">
        <v>84</v>
      </c>
      <c r="B10" s="22">
        <v>40000</v>
      </c>
    </row>
    <row r="12" spans="1:2" x14ac:dyDescent="0.2">
      <c r="B12" s="22">
        <f>SUM(B8:B10)</f>
        <v>70000</v>
      </c>
    </row>
    <row r="14" spans="1:2" x14ac:dyDescent="0.2">
      <c r="A14" s="13" t="s">
        <v>85</v>
      </c>
    </row>
    <row r="15" spans="1:2" x14ac:dyDescent="0.2">
      <c r="A15" t="s">
        <v>86</v>
      </c>
      <c r="B15" s="22">
        <v>24000</v>
      </c>
    </row>
    <row r="16" spans="1:2" x14ac:dyDescent="0.2">
      <c r="A16" t="s">
        <v>87</v>
      </c>
      <c r="B16" s="22">
        <v>54000</v>
      </c>
    </row>
    <row r="17" spans="1:2" x14ac:dyDescent="0.2">
      <c r="A17" t="s">
        <v>88</v>
      </c>
      <c r="B17" s="22">
        <v>60000</v>
      </c>
    </row>
    <row r="18" spans="1:2" x14ac:dyDescent="0.2">
      <c r="A18" t="s">
        <v>89</v>
      </c>
      <c r="B18" s="22">
        <v>4000</v>
      </c>
    </row>
    <row r="20" spans="1:2" x14ac:dyDescent="0.2">
      <c r="B20" s="22">
        <f>SUM(B15:B18)</f>
        <v>142000</v>
      </c>
    </row>
    <row r="22" spans="1:2" x14ac:dyDescent="0.2">
      <c r="A22" s="13" t="s">
        <v>90</v>
      </c>
      <c r="B22" s="22">
        <f>B6/B23</f>
        <v>8.1999999999999993</v>
      </c>
    </row>
    <row r="23" spans="1:2" x14ac:dyDescent="0.2">
      <c r="A23" t="s">
        <v>74</v>
      </c>
      <c r="B23" s="23">
        <v>20000</v>
      </c>
    </row>
    <row r="25" spans="1:2" x14ac:dyDescent="0.2">
      <c r="A25" s="13" t="s">
        <v>91</v>
      </c>
      <c r="B25" s="22">
        <f>(B6+B12+B20)/B26</f>
        <v>18.8</v>
      </c>
    </row>
    <row r="26" spans="1:2" x14ac:dyDescent="0.2">
      <c r="A26" t="s">
        <v>74</v>
      </c>
      <c r="B26" s="23">
        <v>20000</v>
      </c>
    </row>
    <row r="28" spans="1:2" x14ac:dyDescent="0.2">
      <c r="A28" s="13" t="s">
        <v>92</v>
      </c>
      <c r="B28" s="22">
        <f>B30+B30*B29</f>
        <v>23.5</v>
      </c>
    </row>
    <row r="29" spans="1:2" x14ac:dyDescent="0.2">
      <c r="A29" t="s">
        <v>93</v>
      </c>
      <c r="B29" s="24">
        <v>0.25</v>
      </c>
    </row>
    <row r="30" spans="1:2" x14ac:dyDescent="0.2">
      <c r="A30" t="s">
        <v>94</v>
      </c>
      <c r="B30" s="22">
        <f>B25</f>
        <v>18.8</v>
      </c>
    </row>
    <row r="32" spans="1:2" x14ac:dyDescent="0.2">
      <c r="A32" t="s">
        <v>95</v>
      </c>
      <c r="B32" s="22">
        <f>B33/B34</f>
        <v>20.5</v>
      </c>
    </row>
    <row r="33" spans="1:2" x14ac:dyDescent="0.2">
      <c r="A33" t="s">
        <v>96</v>
      </c>
      <c r="B33" s="22">
        <v>410000</v>
      </c>
    </row>
    <row r="34" spans="1:2" x14ac:dyDescent="0.2">
      <c r="A34" t="s">
        <v>57</v>
      </c>
      <c r="B34" s="22">
        <v>20000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BFEB1-B919-D649-AA74-0CB88CA58F47}">
  <dimension ref="A1:L42"/>
  <sheetViews>
    <sheetView tabSelected="1" topLeftCell="A21" zoomScale="112" zoomScaleNormal="177" workbookViewId="0">
      <selection activeCell="M20" sqref="M20"/>
    </sheetView>
  </sheetViews>
  <sheetFormatPr baseColWidth="10" defaultRowHeight="16" x14ac:dyDescent="0.2"/>
  <cols>
    <col min="1" max="1" width="4.33203125" customWidth="1"/>
    <col min="2" max="2" width="12.5" bestFit="1" customWidth="1"/>
    <col min="3" max="3" width="13" bestFit="1" customWidth="1"/>
    <col min="4" max="4" width="11.83203125" bestFit="1" customWidth="1"/>
    <col min="5" max="5" width="12.5" bestFit="1" customWidth="1"/>
    <col min="6" max="6" width="11.83203125" bestFit="1" customWidth="1"/>
    <col min="7" max="7" width="12.5" bestFit="1" customWidth="1"/>
    <col min="8" max="8" width="2.83203125" customWidth="1"/>
    <col min="9" max="9" width="11.83203125" bestFit="1" customWidth="1"/>
    <col min="10" max="10" width="12.5" bestFit="1" customWidth="1"/>
    <col min="11" max="11" width="12.6640625" customWidth="1"/>
  </cols>
  <sheetData>
    <row r="1" spans="1:12" x14ac:dyDescent="0.2">
      <c r="B1" t="s">
        <v>77</v>
      </c>
      <c r="C1" t="s">
        <v>104</v>
      </c>
    </row>
    <row r="2" spans="1:12" ht="17" thickBot="1" x14ac:dyDescent="0.25">
      <c r="B2" s="29" t="s">
        <v>12</v>
      </c>
      <c r="C2" s="29"/>
      <c r="D2" s="29"/>
      <c r="E2" s="29"/>
      <c r="F2" s="29"/>
      <c r="G2" s="29"/>
      <c r="I2" s="29" t="s">
        <v>13</v>
      </c>
      <c r="J2" s="29"/>
      <c r="K2" s="29"/>
    </row>
    <row r="3" spans="1:12" x14ac:dyDescent="0.2">
      <c r="A3" s="1" t="s">
        <v>9</v>
      </c>
      <c r="B3" s="33" t="s">
        <v>6</v>
      </c>
      <c r="C3" s="34"/>
      <c r="D3" s="34"/>
      <c r="E3" s="35"/>
      <c r="F3" s="33" t="s">
        <v>7</v>
      </c>
      <c r="G3" s="35"/>
      <c r="H3" s="2"/>
      <c r="I3" s="33"/>
      <c r="J3" s="34"/>
      <c r="K3" s="35"/>
    </row>
    <row r="4" spans="1:12" x14ac:dyDescent="0.2">
      <c r="A4" s="3"/>
      <c r="B4" s="3" t="s">
        <v>0</v>
      </c>
      <c r="C4" t="s">
        <v>1</v>
      </c>
      <c r="D4" t="s">
        <v>2</v>
      </c>
      <c r="E4" s="4" t="s">
        <v>3</v>
      </c>
      <c r="F4" s="3" t="s">
        <v>4</v>
      </c>
      <c r="G4" s="4" t="s">
        <v>5</v>
      </c>
      <c r="I4" s="5" t="s">
        <v>8</v>
      </c>
      <c r="J4" s="5" t="s">
        <v>33</v>
      </c>
      <c r="K4" s="4" t="s">
        <v>10</v>
      </c>
    </row>
    <row r="5" spans="1:12" x14ac:dyDescent="0.2">
      <c r="A5" s="3">
        <v>1</v>
      </c>
      <c r="B5" s="6">
        <v>200000</v>
      </c>
      <c r="C5" s="7"/>
      <c r="D5" s="7"/>
      <c r="E5" s="8"/>
      <c r="F5" s="6">
        <v>200000</v>
      </c>
      <c r="G5" s="8"/>
      <c r="H5" s="7"/>
      <c r="I5" s="9"/>
      <c r="J5" s="9"/>
      <c r="K5" s="8">
        <f>I5+J5</f>
        <v>0</v>
      </c>
    </row>
    <row r="6" spans="1:12" x14ac:dyDescent="0.2">
      <c r="A6" s="3">
        <v>2</v>
      </c>
      <c r="B6" s="6">
        <v>-80000</v>
      </c>
      <c r="C6" s="7"/>
      <c r="D6" s="7"/>
      <c r="E6" s="8">
        <v>80000</v>
      </c>
      <c r="F6" s="6"/>
      <c r="G6" s="8"/>
      <c r="H6" s="7"/>
      <c r="I6" s="9"/>
      <c r="J6" s="9"/>
      <c r="K6" s="8">
        <f t="shared" ref="K6:K12" si="0">I6+J6</f>
        <v>0</v>
      </c>
    </row>
    <row r="7" spans="1:12" x14ac:dyDescent="0.2">
      <c r="A7" s="3">
        <v>3</v>
      </c>
      <c r="B7" s="6">
        <v>-100000</v>
      </c>
      <c r="C7" s="7"/>
      <c r="D7" s="7"/>
      <c r="E7" s="8">
        <v>100000</v>
      </c>
      <c r="F7" s="6"/>
      <c r="G7" s="8"/>
      <c r="H7" s="7"/>
      <c r="I7" s="9"/>
      <c r="J7" s="9"/>
      <c r="K7" s="8">
        <f t="shared" si="0"/>
        <v>0</v>
      </c>
    </row>
    <row r="8" spans="1:12" x14ac:dyDescent="0.2">
      <c r="A8" s="3">
        <v>4</v>
      </c>
      <c r="B8" s="6">
        <v>-40000</v>
      </c>
      <c r="C8" s="7"/>
      <c r="D8" s="7"/>
      <c r="E8" s="8">
        <v>40000</v>
      </c>
      <c r="F8" s="6"/>
      <c r="G8" s="8"/>
      <c r="H8" s="7"/>
      <c r="I8" s="9"/>
      <c r="J8" s="9"/>
      <c r="K8" s="8">
        <f t="shared" si="0"/>
        <v>0</v>
      </c>
    </row>
    <row r="9" spans="1:12" x14ac:dyDescent="0.2">
      <c r="A9" s="3">
        <v>5</v>
      </c>
      <c r="B9" s="6">
        <v>-60000</v>
      </c>
      <c r="C9" s="7"/>
      <c r="D9" s="7"/>
      <c r="E9" s="8"/>
      <c r="F9" s="6"/>
      <c r="G9" s="8">
        <v>-60000</v>
      </c>
      <c r="H9" s="7"/>
      <c r="I9" s="9"/>
      <c r="J9" s="9">
        <v>-60000</v>
      </c>
      <c r="K9" s="8">
        <f t="shared" si="0"/>
        <v>-60000</v>
      </c>
    </row>
    <row r="10" spans="1:12" x14ac:dyDescent="0.2">
      <c r="A10" s="3">
        <v>6</v>
      </c>
      <c r="B10" s="6">
        <v>272000</v>
      </c>
      <c r="C10" s="7"/>
      <c r="D10" s="7"/>
      <c r="E10" s="8"/>
      <c r="F10" s="6"/>
      <c r="G10" s="8">
        <v>272000</v>
      </c>
      <c r="H10" s="7"/>
      <c r="I10" s="9">
        <v>272000</v>
      </c>
      <c r="J10" s="9"/>
      <c r="K10" s="8">
        <f t="shared" si="0"/>
        <v>272000</v>
      </c>
    </row>
    <row r="11" spans="1:12" x14ac:dyDescent="0.2">
      <c r="A11" s="3">
        <v>7</v>
      </c>
      <c r="B11" s="6"/>
      <c r="C11" s="7"/>
      <c r="D11" s="7"/>
      <c r="E11" s="8">
        <v>-176000</v>
      </c>
      <c r="F11" s="6"/>
      <c r="G11" s="8">
        <v>-176000</v>
      </c>
      <c r="H11" s="7"/>
      <c r="I11" s="9"/>
      <c r="J11" s="9">
        <f>G11</f>
        <v>-176000</v>
      </c>
      <c r="K11" s="8">
        <f t="shared" si="0"/>
        <v>-176000</v>
      </c>
    </row>
    <row r="12" spans="1:12" x14ac:dyDescent="0.2">
      <c r="A12" s="3">
        <v>8</v>
      </c>
      <c r="B12" s="6"/>
      <c r="C12" s="7"/>
      <c r="D12" s="7"/>
      <c r="E12" s="8"/>
      <c r="F12" s="6"/>
      <c r="G12" s="8"/>
      <c r="H12" s="7"/>
      <c r="I12" s="9"/>
      <c r="J12" s="9"/>
      <c r="K12" s="8">
        <f t="shared" si="0"/>
        <v>0</v>
      </c>
    </row>
    <row r="13" spans="1:12" ht="17" thickBot="1" x14ac:dyDescent="0.25">
      <c r="A13" s="3"/>
      <c r="B13" s="6"/>
      <c r="C13" s="7"/>
      <c r="D13" s="7"/>
      <c r="E13" s="8"/>
      <c r="F13" s="6"/>
      <c r="G13" s="8"/>
      <c r="H13" s="7"/>
      <c r="I13" s="9"/>
      <c r="J13" s="9"/>
      <c r="K13" s="4"/>
    </row>
    <row r="14" spans="1:12" ht="17" thickBot="1" x14ac:dyDescent="0.25">
      <c r="A14" s="10" t="s">
        <v>11</v>
      </c>
      <c r="B14" s="11">
        <f t="shared" ref="B14:G14" si="1">SUM(B5:B13)</f>
        <v>192000</v>
      </c>
      <c r="C14" s="11">
        <f t="shared" si="1"/>
        <v>0</v>
      </c>
      <c r="D14" s="11">
        <f t="shared" si="1"/>
        <v>0</v>
      </c>
      <c r="E14" s="11">
        <f t="shared" si="1"/>
        <v>44000</v>
      </c>
      <c r="F14" s="11">
        <f t="shared" si="1"/>
        <v>200000</v>
      </c>
      <c r="G14" s="11">
        <f t="shared" si="1"/>
        <v>36000</v>
      </c>
      <c r="H14" s="12"/>
      <c r="I14" s="11">
        <f>SUM(I5:I13)</f>
        <v>272000</v>
      </c>
      <c r="J14" s="11">
        <f>SUM(J5:J13)</f>
        <v>-236000</v>
      </c>
      <c r="K14" s="11">
        <f>SUM(K5:K13)</f>
        <v>36000</v>
      </c>
      <c r="L14" t="s">
        <v>75</v>
      </c>
    </row>
    <row r="16" spans="1:12" x14ac:dyDescent="0.2">
      <c r="A16" s="13"/>
      <c r="B16" t="s">
        <v>70</v>
      </c>
      <c r="C16" s="20">
        <f>C17*C18</f>
        <v>272000</v>
      </c>
      <c r="E16" t="s">
        <v>56</v>
      </c>
      <c r="F16">
        <f>F17*F18</f>
        <v>176000</v>
      </c>
      <c r="K16">
        <f>220000-F16</f>
        <v>44000</v>
      </c>
      <c r="L16" t="s">
        <v>76</v>
      </c>
    </row>
    <row r="17" spans="1:11" x14ac:dyDescent="0.2">
      <c r="B17" t="s">
        <v>71</v>
      </c>
      <c r="C17">
        <v>8000</v>
      </c>
      <c r="E17" t="s">
        <v>73</v>
      </c>
      <c r="F17" s="7">
        <f>220000/F19</f>
        <v>22</v>
      </c>
    </row>
    <row r="18" spans="1:11" x14ac:dyDescent="0.2">
      <c r="B18" t="s">
        <v>72</v>
      </c>
      <c r="C18" s="22">
        <v>34</v>
      </c>
      <c r="E18" t="s">
        <v>57</v>
      </c>
      <c r="F18">
        <v>8000</v>
      </c>
    </row>
    <row r="19" spans="1:11" x14ac:dyDescent="0.2">
      <c r="E19" t="s">
        <v>74</v>
      </c>
      <c r="F19">
        <v>10000</v>
      </c>
    </row>
    <row r="21" spans="1:11" x14ac:dyDescent="0.2">
      <c r="E21" s="14"/>
    </row>
    <row r="22" spans="1:11" x14ac:dyDescent="0.2">
      <c r="I22" s="7"/>
    </row>
    <row r="23" spans="1:11" x14ac:dyDescent="0.2">
      <c r="B23" t="s">
        <v>69</v>
      </c>
      <c r="C23" t="s">
        <v>105</v>
      </c>
    </row>
    <row r="24" spans="1:11" ht="17" thickBot="1" x14ac:dyDescent="0.25">
      <c r="B24" s="29" t="s">
        <v>12</v>
      </c>
      <c r="C24" s="29"/>
      <c r="D24" s="29"/>
      <c r="E24" s="29"/>
      <c r="F24" s="29"/>
      <c r="G24" s="29"/>
      <c r="I24" s="29" t="s">
        <v>13</v>
      </c>
      <c r="J24" s="29"/>
      <c r="K24" s="29"/>
    </row>
    <row r="25" spans="1:11" x14ac:dyDescent="0.2">
      <c r="A25" s="1" t="s">
        <v>9</v>
      </c>
      <c r="B25" s="33" t="s">
        <v>6</v>
      </c>
      <c r="C25" s="34"/>
      <c r="D25" s="34"/>
      <c r="E25" s="35"/>
      <c r="F25" s="33" t="s">
        <v>7</v>
      </c>
      <c r="G25" s="35"/>
      <c r="H25" s="2"/>
      <c r="I25" s="33"/>
      <c r="J25" s="34"/>
      <c r="K25" s="35"/>
    </row>
    <row r="26" spans="1:11" x14ac:dyDescent="0.2">
      <c r="A26" s="3"/>
      <c r="B26" s="3" t="s">
        <v>0</v>
      </c>
      <c r="C26" t="s">
        <v>1</v>
      </c>
      <c r="D26" t="s">
        <v>2</v>
      </c>
      <c r="E26" s="4" t="s">
        <v>3</v>
      </c>
      <c r="F26" s="3" t="s">
        <v>4</v>
      </c>
      <c r="G26" s="4" t="s">
        <v>5</v>
      </c>
      <c r="I26" s="5" t="s">
        <v>8</v>
      </c>
      <c r="J26" s="5" t="s">
        <v>33</v>
      </c>
      <c r="K26" s="4" t="s">
        <v>10</v>
      </c>
    </row>
    <row r="27" spans="1:11" x14ac:dyDescent="0.2">
      <c r="A27" s="3">
        <v>1</v>
      </c>
      <c r="B27" s="6">
        <v>200000</v>
      </c>
      <c r="C27" s="7"/>
      <c r="D27" s="7"/>
      <c r="E27" s="8"/>
      <c r="F27" s="6">
        <v>200000</v>
      </c>
      <c r="G27" s="8"/>
      <c r="H27" s="7"/>
      <c r="I27" s="9"/>
      <c r="J27" s="9"/>
      <c r="K27" s="8">
        <f>I27+J27</f>
        <v>0</v>
      </c>
    </row>
    <row r="28" spans="1:11" x14ac:dyDescent="0.2">
      <c r="A28" s="3">
        <v>2</v>
      </c>
      <c r="B28" s="6">
        <v>-80000</v>
      </c>
      <c r="C28" s="7"/>
      <c r="D28" s="7"/>
      <c r="E28" s="8">
        <v>80000</v>
      </c>
      <c r="F28" s="6"/>
      <c r="G28" s="8"/>
      <c r="H28" s="7"/>
      <c r="I28" s="9"/>
      <c r="J28" s="9"/>
      <c r="K28" s="8">
        <f t="shared" ref="K28:K34" si="2">I28+J28</f>
        <v>0</v>
      </c>
    </row>
    <row r="29" spans="1:11" x14ac:dyDescent="0.2">
      <c r="A29" s="3">
        <v>3</v>
      </c>
      <c r="B29" s="6">
        <v>-100000</v>
      </c>
      <c r="C29" s="7"/>
      <c r="D29" s="7"/>
      <c r="E29" s="8">
        <v>100000</v>
      </c>
      <c r="F29" s="6"/>
      <c r="G29" s="8"/>
      <c r="H29" s="7"/>
      <c r="I29" s="9"/>
      <c r="J29" s="9"/>
      <c r="K29" s="8">
        <f t="shared" si="2"/>
        <v>0</v>
      </c>
    </row>
    <row r="30" spans="1:11" x14ac:dyDescent="0.2">
      <c r="A30" s="3">
        <v>4</v>
      </c>
      <c r="B30" s="6">
        <v>-40000</v>
      </c>
      <c r="C30" s="7"/>
      <c r="D30" s="7"/>
      <c r="E30" s="8">
        <v>40000</v>
      </c>
      <c r="F30" s="6"/>
      <c r="G30" s="8"/>
      <c r="H30" s="7"/>
      <c r="I30" s="9"/>
      <c r="J30" s="9"/>
      <c r="K30" s="8">
        <f t="shared" si="2"/>
        <v>0</v>
      </c>
    </row>
    <row r="31" spans="1:11" x14ac:dyDescent="0.2">
      <c r="A31" s="3">
        <v>5</v>
      </c>
      <c r="B31" s="6">
        <v>-60000</v>
      </c>
      <c r="C31" s="7"/>
      <c r="D31" s="7"/>
      <c r="E31" s="8">
        <v>60000</v>
      </c>
      <c r="F31" s="6"/>
      <c r="G31" s="8"/>
      <c r="H31" s="7"/>
      <c r="I31" s="9"/>
      <c r="J31" s="9"/>
      <c r="K31" s="8">
        <f t="shared" si="2"/>
        <v>0</v>
      </c>
    </row>
    <row r="32" spans="1:11" x14ac:dyDescent="0.2">
      <c r="A32" s="3">
        <v>6</v>
      </c>
      <c r="B32" s="6">
        <f>C38</f>
        <v>272000</v>
      </c>
      <c r="C32" s="7"/>
      <c r="D32" s="7"/>
      <c r="E32" s="8"/>
      <c r="F32" s="6"/>
      <c r="G32" s="8">
        <f>272000</f>
        <v>272000</v>
      </c>
      <c r="H32" s="7"/>
      <c r="I32" s="9">
        <v>272000</v>
      </c>
      <c r="J32" s="9"/>
      <c r="K32" s="8">
        <f t="shared" si="2"/>
        <v>272000</v>
      </c>
    </row>
    <row r="33" spans="1:12" x14ac:dyDescent="0.2">
      <c r="A33" s="3">
        <v>7</v>
      </c>
      <c r="B33" s="6"/>
      <c r="C33" s="7"/>
      <c r="D33" s="7"/>
      <c r="E33" s="8">
        <f>-224000</f>
        <v>-224000</v>
      </c>
      <c r="F33" s="6"/>
      <c r="G33" s="8">
        <f>E33</f>
        <v>-224000</v>
      </c>
      <c r="H33" s="7"/>
      <c r="I33" s="9"/>
      <c r="J33" s="9">
        <f>G33</f>
        <v>-224000</v>
      </c>
      <c r="K33" s="8">
        <f t="shared" si="2"/>
        <v>-224000</v>
      </c>
    </row>
    <row r="34" spans="1:12" x14ac:dyDescent="0.2">
      <c r="A34" s="3">
        <v>8</v>
      </c>
      <c r="B34" s="6"/>
      <c r="C34" s="7"/>
      <c r="D34" s="7"/>
      <c r="E34" s="8"/>
      <c r="F34" s="6"/>
      <c r="G34" s="8"/>
      <c r="H34" s="7"/>
      <c r="I34" s="9"/>
      <c r="J34" s="9"/>
      <c r="K34" s="8">
        <f t="shared" si="2"/>
        <v>0</v>
      </c>
    </row>
    <row r="35" spans="1:12" ht="17" thickBot="1" x14ac:dyDescent="0.25">
      <c r="A35" s="3"/>
      <c r="B35" s="6"/>
      <c r="C35" s="7"/>
      <c r="D35" s="7"/>
      <c r="E35" s="8"/>
      <c r="F35" s="6"/>
      <c r="G35" s="8"/>
      <c r="H35" s="7"/>
      <c r="I35" s="9"/>
      <c r="J35" s="9"/>
      <c r="K35" s="4"/>
    </row>
    <row r="36" spans="1:12" ht="17" thickBot="1" x14ac:dyDescent="0.25">
      <c r="A36" s="10" t="s">
        <v>11</v>
      </c>
      <c r="B36" s="11">
        <f t="shared" ref="B36:G36" si="3">SUM(B27:B35)</f>
        <v>192000</v>
      </c>
      <c r="C36" s="11">
        <f t="shared" si="3"/>
        <v>0</v>
      </c>
      <c r="D36" s="11">
        <f t="shared" si="3"/>
        <v>0</v>
      </c>
      <c r="E36" s="11">
        <f t="shared" si="3"/>
        <v>56000</v>
      </c>
      <c r="F36" s="11">
        <f t="shared" si="3"/>
        <v>200000</v>
      </c>
      <c r="G36" s="11">
        <f t="shared" si="3"/>
        <v>48000</v>
      </c>
      <c r="H36" s="12"/>
      <c r="I36" s="11">
        <f>SUM(I27:I35)</f>
        <v>272000</v>
      </c>
      <c r="J36" s="11">
        <f>SUM(J27:J35)</f>
        <v>-224000</v>
      </c>
      <c r="K36" s="11">
        <f>SUM(K27:K35)</f>
        <v>48000</v>
      </c>
      <c r="L36" t="s">
        <v>75</v>
      </c>
    </row>
    <row r="38" spans="1:12" x14ac:dyDescent="0.2">
      <c r="A38" s="13"/>
      <c r="B38" t="s">
        <v>70</v>
      </c>
      <c r="C38" s="20">
        <f>C39*C40</f>
        <v>272000</v>
      </c>
      <c r="E38" t="s">
        <v>56</v>
      </c>
      <c r="F38">
        <f>F39*F40</f>
        <v>224000</v>
      </c>
      <c r="K38">
        <f>F42-F38</f>
        <v>56000</v>
      </c>
      <c r="L38" t="s">
        <v>76</v>
      </c>
    </row>
    <row r="39" spans="1:12" x14ac:dyDescent="0.2">
      <c r="B39" t="s">
        <v>71</v>
      </c>
      <c r="C39">
        <v>8000</v>
      </c>
      <c r="E39" t="s">
        <v>73</v>
      </c>
      <c r="F39" s="7">
        <f>F42/F41</f>
        <v>28</v>
      </c>
    </row>
    <row r="40" spans="1:12" x14ac:dyDescent="0.2">
      <c r="B40" t="s">
        <v>72</v>
      </c>
      <c r="C40" s="22">
        <v>34</v>
      </c>
      <c r="E40" t="s">
        <v>57</v>
      </c>
      <c r="F40">
        <v>8000</v>
      </c>
    </row>
    <row r="41" spans="1:12" x14ac:dyDescent="0.2">
      <c r="E41" t="s">
        <v>74</v>
      </c>
      <c r="F41">
        <v>10000</v>
      </c>
    </row>
    <row r="42" spans="1:12" x14ac:dyDescent="0.2">
      <c r="E42" t="s">
        <v>78</v>
      </c>
      <c r="F42">
        <f>280000</f>
        <v>280000</v>
      </c>
    </row>
  </sheetData>
  <mergeCells count="10">
    <mergeCell ref="B25:E25"/>
    <mergeCell ref="F25:G25"/>
    <mergeCell ref="I25:K25"/>
    <mergeCell ref="B2:G2"/>
    <mergeCell ref="I2:K2"/>
    <mergeCell ref="B3:E3"/>
    <mergeCell ref="F3:G3"/>
    <mergeCell ref="I3:K3"/>
    <mergeCell ref="B24:G24"/>
    <mergeCell ref="I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PATILLO</vt:lpstr>
      <vt:lpstr>DP 1</vt:lpstr>
      <vt:lpstr>DP 2</vt:lpstr>
      <vt:lpstr>Marion company scenarios</vt:lpstr>
      <vt:lpstr>ex 4 sec 1</vt:lpstr>
      <vt:lpstr>ex 5 sec 1</vt:lpstr>
      <vt:lpstr>ex 6 sec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Palozzi Gabriele (esterno)</cp:lastModifiedBy>
  <dcterms:created xsi:type="dcterms:W3CDTF">2021-02-24T12:43:18Z</dcterms:created>
  <dcterms:modified xsi:type="dcterms:W3CDTF">2025-04-13T09:48:31Z</dcterms:modified>
</cp:coreProperties>
</file>