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ink/ink3.xml" ContentType="application/inkml+xml"/>
  <Override PartName="/xl/drawings/drawing3.xml" ContentType="application/vnd.openxmlformats-officedocument.drawing+xml"/>
  <Override PartName="/xl/ink/ink4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ABD_24-25/SLIDES e MATERIALI_ 2024/sezione 5/B. Esercitazioni/"/>
    </mc:Choice>
  </mc:AlternateContent>
  <xr:revisionPtr revIDLastSave="0" documentId="13_ncr:1_{66AE1EF6-12E9-0F42-9D83-EC78C0AB0C60}" xr6:coauthVersionLast="47" xr6:coauthVersionMax="47" xr10:uidLastSave="{00000000-0000-0000-0000-000000000000}"/>
  <bookViews>
    <workbookView xWindow="0" yWindow="760" windowWidth="28380" windowHeight="16160" activeTab="2" xr2:uid="{7E0C30FF-FC2D-BD41-9E3B-AC9697B0D37A}"/>
  </bookViews>
  <sheets>
    <sheet name="Foglio1" sheetId="1" r:id="rId1"/>
    <sheet name="examples" sheetId="2" r:id="rId2"/>
    <sheet name="Present Value TABLEs" sheetId="3" r:id="rId3"/>
    <sheet name="Foglio2" sheetId="11" r:id="rId4"/>
    <sheet name="DP n 1" sheetId="4" r:id="rId5"/>
    <sheet name="DP n 2" sheetId="5" r:id="rId6"/>
    <sheet name="EX 1" sheetId="6" r:id="rId7"/>
    <sheet name="EX 2" sheetId="7" r:id="rId8"/>
    <sheet name="EX 3" sheetId="8" r:id="rId9"/>
    <sheet name="EX 4" sheetId="9" r:id="rId10"/>
    <sheet name="EX 5" sheetId="10" r:id="rId11"/>
  </sheets>
  <externalReferences>
    <externalReference r:id="rId1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0" l="1"/>
  <c r="G5" i="8"/>
  <c r="H5" i="8"/>
  <c r="I5" i="8"/>
  <c r="J5" i="8"/>
  <c r="F5" i="8"/>
  <c r="E15" i="11"/>
  <c r="E16" i="11"/>
  <c r="E14" i="11"/>
  <c r="E18" i="11" s="1"/>
  <c r="G10" i="10"/>
  <c r="F19" i="10" s="1"/>
  <c r="B14" i="10"/>
  <c r="E19" i="7"/>
  <c r="H4" i="5"/>
  <c r="J4" i="5" s="1"/>
  <c r="E9" i="5" s="1"/>
  <c r="C4" i="5"/>
  <c r="H2" i="5"/>
  <c r="J2" i="5" s="1"/>
  <c r="E7" i="5" s="1"/>
  <c r="C2" i="5"/>
  <c r="D16" i="4"/>
  <c r="D15" i="4"/>
  <c r="D2" i="4"/>
  <c r="B24" i="4" s="1"/>
  <c r="C18" i="10"/>
  <c r="C19" i="10"/>
  <c r="E2" i="10"/>
  <c r="F18" i="10" s="1"/>
  <c r="F7" i="9"/>
  <c r="E7" i="9"/>
  <c r="B25" i="10"/>
  <c r="J3" i="10"/>
  <c r="G17" i="7"/>
  <c r="F14" i="10" l="1"/>
  <c r="E13" i="4"/>
  <c r="B26" i="4" s="1"/>
  <c r="C8" i="4"/>
  <c r="C20" i="10"/>
  <c r="B21" i="10" s="1"/>
  <c r="F20" i="10"/>
  <c r="F21" i="10" s="1"/>
  <c r="I7" i="9"/>
  <c r="C18" i="4" l="1"/>
  <c r="G7" i="9"/>
  <c r="H7" i="9"/>
  <c r="C3" i="3"/>
  <c r="B16" i="6"/>
  <c r="C27" i="3" l="1"/>
  <c r="F4" i="9" l="1"/>
  <c r="G4" i="9"/>
  <c r="H4" i="9"/>
  <c r="I4" i="9"/>
  <c r="I5" i="9" s="1"/>
  <c r="I6" i="9" s="1"/>
  <c r="I8" i="9" s="1"/>
  <c r="E4" i="9"/>
  <c r="E5" i="9" s="1"/>
  <c r="E6" i="9" s="1"/>
  <c r="E8" i="9" s="1"/>
  <c r="G7" i="8"/>
  <c r="H7" i="8"/>
  <c r="I7" i="8"/>
  <c r="J7" i="8"/>
  <c r="G4" i="8"/>
  <c r="H4" i="8"/>
  <c r="I4" i="8"/>
  <c r="J4" i="8"/>
  <c r="F7" i="8"/>
  <c r="F4" i="8"/>
  <c r="B11" i="8"/>
  <c r="F19" i="7"/>
  <c r="C17" i="7"/>
  <c r="B17" i="7"/>
  <c r="C16" i="6"/>
  <c r="G6" i="8" l="1"/>
  <c r="G8" i="8" s="1"/>
  <c r="H6" i="8"/>
  <c r="H8" i="8" s="1"/>
  <c r="J6" i="8"/>
  <c r="J8" i="8" s="1"/>
  <c r="F6" i="8"/>
  <c r="F8" i="8" s="1"/>
  <c r="G5" i="9"/>
  <c r="G6" i="9" s="1"/>
  <c r="G8" i="9" s="1"/>
  <c r="I6" i="8"/>
  <c r="I8" i="8" s="1"/>
  <c r="H5" i="9"/>
  <c r="H6" i="9" s="1"/>
  <c r="H8" i="9" s="1"/>
  <c r="F5" i="9"/>
  <c r="F6" i="9" s="1"/>
  <c r="F8" i="9" s="1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C13" i="3"/>
  <c r="C14" i="3"/>
  <c r="C15" i="3"/>
  <c r="C16" i="3"/>
  <c r="C17" i="3"/>
  <c r="C18" i="3"/>
  <c r="C19" i="3"/>
  <c r="C20" i="3"/>
  <c r="C21" i="3"/>
  <c r="C22" i="3"/>
  <c r="B13" i="3"/>
  <c r="B14" i="3"/>
  <c r="B15" i="3"/>
  <c r="B16" i="3"/>
  <c r="B17" i="3"/>
  <c r="B18" i="3"/>
  <c r="B19" i="3"/>
  <c r="B20" i="3"/>
  <c r="B21" i="3"/>
  <c r="B22" i="3"/>
  <c r="P4" i="3"/>
  <c r="P5" i="3"/>
  <c r="P6" i="3"/>
  <c r="P7" i="3"/>
  <c r="P8" i="3"/>
  <c r="P9" i="3"/>
  <c r="P10" i="3"/>
  <c r="P11" i="3"/>
  <c r="O4" i="3"/>
  <c r="O5" i="3"/>
  <c r="O6" i="3"/>
  <c r="O7" i="3"/>
  <c r="O8" i="3"/>
  <c r="O9" i="3"/>
  <c r="O10" i="3"/>
  <c r="O11" i="3"/>
  <c r="O3" i="3"/>
  <c r="O27" i="3" s="1"/>
  <c r="O28" i="3" s="1"/>
  <c r="O29" i="3" s="1"/>
  <c r="O30" i="3" s="1"/>
  <c r="P3" i="3"/>
  <c r="P27" i="3" s="1"/>
  <c r="N4" i="3"/>
  <c r="N5" i="3"/>
  <c r="N6" i="3"/>
  <c r="N7" i="3"/>
  <c r="N8" i="3"/>
  <c r="N9" i="3"/>
  <c r="N10" i="3"/>
  <c r="N11" i="3"/>
  <c r="M4" i="3"/>
  <c r="M5" i="3"/>
  <c r="M6" i="3"/>
  <c r="M7" i="3"/>
  <c r="D6" i="11" s="1"/>
  <c r="E6" i="11" s="1"/>
  <c r="M8" i="3"/>
  <c r="M9" i="3"/>
  <c r="M10" i="3"/>
  <c r="M11" i="3"/>
  <c r="L4" i="3"/>
  <c r="L5" i="3"/>
  <c r="L6" i="3"/>
  <c r="L7" i="3"/>
  <c r="H7" i="10" s="1"/>
  <c r="L8" i="3"/>
  <c r="L9" i="3"/>
  <c r="L10" i="3"/>
  <c r="L11" i="3"/>
  <c r="K4" i="3"/>
  <c r="E13" i="7" s="1"/>
  <c r="K5" i="3"/>
  <c r="E14" i="7" s="1"/>
  <c r="K6" i="3"/>
  <c r="E15" i="7" s="1"/>
  <c r="K7" i="3"/>
  <c r="K8" i="3"/>
  <c r="K9" i="3"/>
  <c r="K10" i="3"/>
  <c r="K11" i="3"/>
  <c r="J4" i="3"/>
  <c r="J5" i="3"/>
  <c r="J6" i="3"/>
  <c r="J7" i="3"/>
  <c r="J8" i="3"/>
  <c r="J9" i="3"/>
  <c r="J10" i="3"/>
  <c r="J11" i="3"/>
  <c r="I4" i="3"/>
  <c r="I5" i="3"/>
  <c r="I6" i="3"/>
  <c r="I7" i="3"/>
  <c r="I8" i="3"/>
  <c r="I9" i="3"/>
  <c r="I10" i="3"/>
  <c r="I11" i="3"/>
  <c r="H4" i="3"/>
  <c r="H5" i="3"/>
  <c r="H6" i="3"/>
  <c r="H7" i="3"/>
  <c r="H8" i="3"/>
  <c r="H9" i="3"/>
  <c r="H10" i="3"/>
  <c r="H11" i="3"/>
  <c r="E4" i="3"/>
  <c r="E5" i="3"/>
  <c r="E6" i="3"/>
  <c r="E7" i="3"/>
  <c r="E8" i="3"/>
  <c r="E9" i="3"/>
  <c r="E10" i="3"/>
  <c r="E11" i="3"/>
  <c r="D4" i="3"/>
  <c r="D5" i="3"/>
  <c r="D6" i="3"/>
  <c r="D7" i="3"/>
  <c r="D8" i="3"/>
  <c r="D9" i="3"/>
  <c r="D10" i="3"/>
  <c r="D11" i="3"/>
  <c r="C4" i="3"/>
  <c r="C28" i="3" s="1"/>
  <c r="C5" i="3"/>
  <c r="C6" i="3"/>
  <c r="C7" i="3"/>
  <c r="C8" i="3"/>
  <c r="C9" i="3"/>
  <c r="C10" i="3"/>
  <c r="C11" i="3"/>
  <c r="C12" i="3"/>
  <c r="B4" i="3"/>
  <c r="B5" i="3"/>
  <c r="B6" i="3"/>
  <c r="B7" i="3"/>
  <c r="B8" i="3"/>
  <c r="B9" i="3"/>
  <c r="B10" i="3"/>
  <c r="B11" i="3"/>
  <c r="B12" i="3"/>
  <c r="B3" i="3"/>
  <c r="B27" i="3" s="1"/>
  <c r="D3" i="3"/>
  <c r="D27" i="3" s="1"/>
  <c r="D28" i="3" s="1"/>
  <c r="E3" i="3"/>
  <c r="E27" i="3" s="1"/>
  <c r="E28" i="3" s="1"/>
  <c r="G4" i="3"/>
  <c r="G5" i="3"/>
  <c r="G6" i="3"/>
  <c r="G7" i="3"/>
  <c r="G8" i="3"/>
  <c r="G9" i="3"/>
  <c r="G10" i="3"/>
  <c r="G11" i="3"/>
  <c r="F4" i="3"/>
  <c r="F5" i="3"/>
  <c r="F6" i="3"/>
  <c r="F7" i="3"/>
  <c r="F8" i="3"/>
  <c r="F9" i="3"/>
  <c r="F10" i="3"/>
  <c r="F11" i="3"/>
  <c r="L3" i="3"/>
  <c r="M3" i="3"/>
  <c r="N3" i="3"/>
  <c r="N27" i="3" s="1"/>
  <c r="N28" i="3" s="1"/>
  <c r="K3" i="3"/>
  <c r="I3" i="3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J3" i="3"/>
  <c r="J27" i="3" s="1"/>
  <c r="J28" i="3" s="1"/>
  <c r="H3" i="3"/>
  <c r="H27" i="3" s="1"/>
  <c r="H28" i="3" s="1"/>
  <c r="G3" i="3"/>
  <c r="G27" i="3" s="1"/>
  <c r="F3" i="3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G28" i="3" l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E12" i="7"/>
  <c r="E17" i="7" s="1"/>
  <c r="E21" i="7" s="1"/>
  <c r="E29" i="3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F12" i="6"/>
  <c r="E12" i="6"/>
  <c r="H4" i="10"/>
  <c r="L27" i="3"/>
  <c r="L28" i="3" s="1"/>
  <c r="L29" i="3" s="1"/>
  <c r="L30" i="3" s="1"/>
  <c r="L31" i="3" s="1"/>
  <c r="F11" i="6"/>
  <c r="E11" i="6"/>
  <c r="H3" i="10"/>
  <c r="H29" i="3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42" i="3" s="1"/>
  <c r="H43" i="3" s="1"/>
  <c r="H44" i="3" s="1"/>
  <c r="H45" i="3" s="1"/>
  <c r="H46" i="3" s="1"/>
  <c r="N29" i="3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D29" i="3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P28" i="3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P41" i="3" s="1"/>
  <c r="P42" i="3" s="1"/>
  <c r="P43" i="3" s="1"/>
  <c r="P44" i="3" s="1"/>
  <c r="P45" i="3" s="1"/>
  <c r="P46" i="3" s="1"/>
  <c r="J29" i="3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M27" i="3"/>
  <c r="M28" i="3" s="1"/>
  <c r="M29" i="3" s="1"/>
  <c r="M30" i="3" s="1"/>
  <c r="M31" i="3" s="1"/>
  <c r="D5" i="11"/>
  <c r="E5" i="11" s="1"/>
  <c r="B28" i="3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H6" i="10"/>
  <c r="F14" i="6"/>
  <c r="E14" i="6"/>
  <c r="O31" i="3"/>
  <c r="O32" i="3" s="1"/>
  <c r="O33" i="3" s="1"/>
  <c r="O34" i="3" s="1"/>
  <c r="O35" i="3" s="1"/>
  <c r="O36" i="3" s="1"/>
  <c r="O37" i="3" s="1"/>
  <c r="O38" i="3" s="1"/>
  <c r="O39" i="3" s="1"/>
  <c r="O40" i="3" s="1"/>
  <c r="O41" i="3" s="1"/>
  <c r="O42" i="3" s="1"/>
  <c r="O43" i="3" s="1"/>
  <c r="O44" i="3" s="1"/>
  <c r="O45" i="3" s="1"/>
  <c r="O46" i="3" s="1"/>
  <c r="H5" i="10"/>
  <c r="F13" i="6"/>
  <c r="E13" i="6"/>
  <c r="L32" i="3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F12" i="8"/>
  <c r="F11" i="8" s="1"/>
  <c r="C29" i="3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K27" i="3"/>
  <c r="K28" i="3" s="1"/>
  <c r="K29" i="3" s="1"/>
  <c r="K30" i="3" s="1"/>
  <c r="F12" i="7" s="1"/>
  <c r="B55" i="2"/>
  <c r="I39" i="2"/>
  <c r="D39" i="2"/>
  <c r="E6" i="2"/>
  <c r="I3" i="2" s="1"/>
  <c r="E7" i="2"/>
  <c r="C39" i="2" s="1"/>
  <c r="B39" i="2" s="1"/>
  <c r="E8" i="2"/>
  <c r="E9" i="2"/>
  <c r="E10" i="2"/>
  <c r="E11" i="2"/>
  <c r="E5" i="2"/>
  <c r="E26" i="2" s="1"/>
  <c r="D6" i="2"/>
  <c r="C21" i="2" s="1"/>
  <c r="D7" i="2"/>
  <c r="D21" i="2" s="1"/>
  <c r="D8" i="2"/>
  <c r="F44" i="2" s="1"/>
  <c r="D9" i="2"/>
  <c r="E21" i="2" s="1"/>
  <c r="D10" i="2"/>
  <c r="D11" i="2"/>
  <c r="D5" i="2"/>
  <c r="C6" i="2"/>
  <c r="C7" i="2"/>
  <c r="C8" i="2"/>
  <c r="C9" i="2"/>
  <c r="C10" i="2"/>
  <c r="C11" i="2"/>
  <c r="C5" i="2"/>
  <c r="B6" i="2"/>
  <c r="B7" i="2"/>
  <c r="B8" i="2"/>
  <c r="B9" i="2"/>
  <c r="B10" i="2"/>
  <c r="B11" i="2"/>
  <c r="B5" i="2"/>
  <c r="E10" i="9" l="1"/>
  <c r="B11" i="9" s="1"/>
  <c r="E9" i="10"/>
  <c r="D11" i="10" s="1"/>
  <c r="M32" i="3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D4" i="11"/>
  <c r="E4" i="11" s="1"/>
  <c r="E8" i="11" s="1"/>
  <c r="D20" i="11" s="1"/>
  <c r="E27" i="2"/>
  <c r="D28" i="2"/>
  <c r="D26" i="2"/>
  <c r="K31" i="3"/>
  <c r="B6" i="8" s="1"/>
  <c r="B5" i="8" s="1"/>
  <c r="F17" i="7"/>
  <c r="F21" i="7" s="1"/>
  <c r="G3" i="2"/>
  <c r="E16" i="6"/>
  <c r="E20" i="6" s="1"/>
  <c r="F16" i="6"/>
  <c r="F20" i="6" s="1"/>
  <c r="D29" i="2"/>
  <c r="E28" i="2"/>
  <c r="B21" i="2"/>
  <c r="B22" i="2" s="1"/>
  <c r="D27" i="2"/>
  <c r="F43" i="2" s="1"/>
  <c r="F45" i="2" s="1"/>
  <c r="C47" i="2" s="1"/>
  <c r="E29" i="2"/>
  <c r="D53" i="2" s="1"/>
  <c r="C22" i="2"/>
  <c r="B11" i="10" l="1"/>
  <c r="B8" i="10"/>
  <c r="D8" i="10"/>
  <c r="K32" i="3"/>
  <c r="K33" i="3" s="1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K46" i="3" s="1"/>
  <c r="D51" i="2"/>
  <c r="C52" i="2" s="1"/>
  <c r="H39" i="2"/>
  <c r="G39" i="2" s="1"/>
</calcChain>
</file>

<file path=xl/sharedStrings.xml><?xml version="1.0" encoding="utf-8"?>
<sst xmlns="http://schemas.openxmlformats.org/spreadsheetml/2006/main" count="204" uniqueCount="151">
  <si>
    <t>PV</t>
  </si>
  <si>
    <t>DF</t>
  </si>
  <si>
    <t>1/(1+r)^1</t>
  </si>
  <si>
    <t>n Year</t>
  </si>
  <si>
    <t>alt 1</t>
  </si>
  <si>
    <t>FV,1,12%</t>
  </si>
  <si>
    <t>FV,2,14%</t>
  </si>
  <si>
    <t>alt 2</t>
  </si>
  <si>
    <t>c inflows</t>
  </si>
  <si>
    <t>PVa,4,12%</t>
  </si>
  <si>
    <t>pv table for 1$</t>
  </si>
  <si>
    <t>pv table for Annuity of 1$</t>
  </si>
  <si>
    <t>…</t>
  </si>
  <si>
    <t>..</t>
  </si>
  <si>
    <t>invest</t>
  </si>
  <si>
    <t>C out today</t>
  </si>
  <si>
    <t>Cinf within 3 ys at 14%</t>
  </si>
  <si>
    <t>NPV</t>
  </si>
  <si>
    <t xml:space="preserve">NPV </t>
  </si>
  <si>
    <t>PV - req inv</t>
  </si>
  <si>
    <t>Req inv</t>
  </si>
  <si>
    <t>for 4 y at 12%</t>
  </si>
  <si>
    <t>REQ INV</t>
  </si>
  <si>
    <t>CO</t>
  </si>
  <si>
    <t>CI</t>
  </si>
  <si>
    <t xml:space="preserve">y </t>
  </si>
  <si>
    <t>internal rate of retur &gt; 12%</t>
  </si>
  <si>
    <t>PV at 14% of discount</t>
  </si>
  <si>
    <t>Present Value for 1$</t>
  </si>
  <si>
    <t>Present Value for an Annutiy of 1$</t>
  </si>
  <si>
    <t>Alt 1</t>
  </si>
  <si>
    <t>Alt 2</t>
  </si>
  <si>
    <t>C Out</t>
  </si>
  <si>
    <t xml:space="preserve">C infl </t>
  </si>
  <si>
    <t xml:space="preserve">a) </t>
  </si>
  <si>
    <t>Pay back VAN</t>
  </si>
  <si>
    <t>cost</t>
  </si>
  <si>
    <t>annual  C.I</t>
  </si>
  <si>
    <t xml:space="preserve">b) </t>
  </si>
  <si>
    <t>Pay back CAR</t>
  </si>
  <si>
    <t>e</t>
  </si>
  <si>
    <t>URR VAN</t>
  </si>
  <si>
    <t>URR CAR</t>
  </si>
  <si>
    <t>cost/year</t>
  </si>
  <si>
    <t>income / inv</t>
  </si>
  <si>
    <t>Income/Year</t>
  </si>
  <si>
    <t xml:space="preserve">Pr A </t>
  </si>
  <si>
    <t>Pr B</t>
  </si>
  <si>
    <t>TOTAL</t>
  </si>
  <si>
    <t>year</t>
  </si>
  <si>
    <t>A</t>
  </si>
  <si>
    <t>PV B</t>
  </si>
  <si>
    <t>PV A</t>
  </si>
  <si>
    <t>interest rate = 12%</t>
  </si>
  <si>
    <t>B</t>
  </si>
  <si>
    <t>Pr</t>
  </si>
  <si>
    <t>interest rate = 10%</t>
  </si>
  <si>
    <t>Cost of inv</t>
  </si>
  <si>
    <t>FI per Y</t>
  </si>
  <si>
    <t>for 5 y</t>
  </si>
  <si>
    <t xml:space="preserve">cost of capital </t>
  </si>
  <si>
    <t>a1)</t>
  </si>
  <si>
    <t>IRR</t>
  </si>
  <si>
    <t>cost (depr)</t>
  </si>
  <si>
    <t>income taxes</t>
  </si>
  <si>
    <t>NI (before taxes)</t>
  </si>
  <si>
    <t>Ni (after taxes)</t>
  </si>
  <si>
    <t>+depr</t>
  </si>
  <si>
    <t>beginning inv</t>
  </si>
  <si>
    <t>annual CI</t>
  </si>
  <si>
    <t>5 YEARS</t>
  </si>
  <si>
    <t>COST OF CAPIT</t>
  </si>
  <si>
    <t>NPV=</t>
  </si>
  <si>
    <t>PV - INV</t>
  </si>
  <si>
    <t>X</t>
  </si>
  <si>
    <t>Y</t>
  </si>
  <si>
    <t>cost inv</t>
  </si>
  <si>
    <t>yrs</t>
  </si>
  <si>
    <t>PV X</t>
  </si>
  <si>
    <t>PV Y</t>
  </si>
  <si>
    <t>PV for each Year</t>
  </si>
  <si>
    <t>PV index X</t>
  </si>
  <si>
    <t xml:space="preserve">URR X= </t>
  </si>
  <si>
    <t>exp income per Year/ cost inv</t>
  </si>
  <si>
    <t xml:space="preserve">Exp Income per Year </t>
  </si>
  <si>
    <t>ROI</t>
  </si>
  <si>
    <t>IRR X</t>
  </si>
  <si>
    <t>NPV X</t>
  </si>
  <si>
    <t xml:space="preserve">per </t>
  </si>
  <si>
    <t>5 y</t>
  </si>
  <si>
    <t>annuity</t>
  </si>
  <si>
    <t>r</t>
  </si>
  <si>
    <t>PV annuity</t>
  </si>
  <si>
    <t>Annuity * PVann1$, 5y, 10%</t>
  </si>
  <si>
    <t>a</t>
  </si>
  <si>
    <t>per 5y</t>
  </si>
  <si>
    <t>at the 5th y</t>
  </si>
  <si>
    <t>Annuity, 5y,10%</t>
  </si>
  <si>
    <t>c)</t>
  </si>
  <si>
    <t>b)</t>
  </si>
  <si>
    <t>d)</t>
  </si>
  <si>
    <t>Pvindex</t>
  </si>
  <si>
    <t>CI/CO</t>
  </si>
  <si>
    <t>PVi1</t>
  </si>
  <si>
    <t>PVi2</t>
  </si>
  <si>
    <t>c</t>
  </si>
  <si>
    <t>COST inv</t>
  </si>
  <si>
    <t>COST of inv</t>
  </si>
  <si>
    <t>cost savings</t>
  </si>
  <si>
    <t>deprec</t>
  </si>
  <si>
    <t>income before tax</t>
  </si>
  <si>
    <t>taxes</t>
  </si>
  <si>
    <t>income after taxes</t>
  </si>
  <si>
    <t>add back depr</t>
  </si>
  <si>
    <t>Depr Tax shield</t>
  </si>
  <si>
    <t>ANNUITY</t>
  </si>
  <si>
    <t>PBP X</t>
  </si>
  <si>
    <t>PBP Y</t>
  </si>
  <si>
    <t>URR X</t>
  </si>
  <si>
    <t>URR Y</t>
  </si>
  <si>
    <t>NUMBER</t>
  </si>
  <si>
    <t>ABOUT 15%</t>
  </si>
  <si>
    <t>CI/ COST SAVINGS</t>
  </si>
  <si>
    <t>PV at 14%</t>
  </si>
  <si>
    <t>about</t>
  </si>
  <si>
    <t>PV index Y</t>
  </si>
  <si>
    <t>NPV Y</t>
  </si>
  <si>
    <t>Deprecation</t>
  </si>
  <si>
    <t>Cash inflow per year</t>
  </si>
  <si>
    <t>POINT 2</t>
  </si>
  <si>
    <t>POINT 1</t>
  </si>
  <si>
    <t>POINT 3</t>
  </si>
  <si>
    <t>point 4</t>
  </si>
  <si>
    <t>point 2</t>
  </si>
  <si>
    <t>point 1</t>
  </si>
  <si>
    <t>Cash inflows</t>
  </si>
  <si>
    <t>Average CI</t>
  </si>
  <si>
    <t>Alternative 1</t>
  </si>
  <si>
    <t>Cash Outflows</t>
  </si>
  <si>
    <t>Cost saving</t>
  </si>
  <si>
    <t xml:space="preserve">at 5th </t>
  </si>
  <si>
    <r>
      <t>•</t>
    </r>
    <r>
      <rPr>
        <b/>
        <sz val="20"/>
        <color rgb="FF002060"/>
        <rFont val="Helvetica"/>
        <family val="2"/>
      </rPr>
      <t>Purchase new equipment, $80,000.</t>
    </r>
  </si>
  <si>
    <r>
      <t>•</t>
    </r>
    <r>
      <rPr>
        <b/>
        <sz val="20"/>
        <color rgb="FF002060"/>
        <rFont val="Helvetica"/>
        <family val="2"/>
      </rPr>
      <t>Useful life is 5 years with $4,000 salvage value.</t>
    </r>
  </si>
  <si>
    <r>
      <t>•</t>
    </r>
    <r>
      <rPr>
        <b/>
        <sz val="20"/>
        <color rgb="FF002060"/>
        <rFont val="Helvetica"/>
        <family val="2"/>
      </rPr>
      <t>Incur $3,000 in training costs.</t>
    </r>
  </si>
  <si>
    <r>
      <t>•</t>
    </r>
    <r>
      <rPr>
        <b/>
        <sz val="20"/>
        <color rgb="FF002060"/>
        <rFont val="Helvetica"/>
        <family val="2"/>
      </rPr>
      <t>Will reduce parts inventory by $12,000 in first year.</t>
    </r>
  </si>
  <si>
    <r>
      <t>•</t>
    </r>
    <r>
      <rPr>
        <b/>
        <sz val="20"/>
        <color rgb="FF002060"/>
        <rFont val="Helvetica"/>
        <family val="2"/>
      </rPr>
      <t>Will reduce annual operating expenses by $21,500.</t>
    </r>
  </si>
  <si>
    <t>Replaces equipment that cost $45,000, book value $15,000, and trade-in value of $5,000.</t>
  </si>
  <si>
    <t>TOT PV</t>
  </si>
  <si>
    <t>new inv</t>
  </si>
  <si>
    <t>training</t>
  </si>
  <si>
    <t>Income taxes of 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</si>
</sst>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  <numFmt numFmtId="165" formatCode="_-* #,##0.000\ &quot;€&quot;_-;\-* #,##0.000\ &quot;€&quot;_-;_-* &quot;-&quot;??\ &quot;€&quot;_-;_-@_-"/>
    <numFmt numFmtId="166" formatCode="_-* #,##0.000_-;\-* #,##0.000_-;_-* &quot;-&quot;??_-;_-@_-"/>
    <numFmt numFmtId="167" formatCode="_-* #,##0.0000_-;\-* #,##0.0000_-;_-* &quot;-&quot;??_-;_-@_-"/>
    <numFmt numFmtId="168" formatCode="0.000"/>
    <numFmt numFmtId="169" formatCode="0.0%"/>
    <numFmt numFmtId="170" formatCode="_-* #,##0.00000_-;\-* #,##0.00000_-;_-* &quot;-&quot;??_-;_-@_-"/>
    <numFmt numFmtId="171" formatCode="0.00000"/>
    <numFmt numFmtId="172" formatCode="_-* #,##0.0000000_-;\-* #,##0.0000000_-;_-* &quot;-&quot;??_-;_-@_-"/>
    <numFmt numFmtId="173" formatCode="_-* #,##0.00000000_-;\-* #,##0.0000000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rgb="FF000099"/>
      <name val="Arial"/>
      <family val="2"/>
    </font>
    <font>
      <sz val="12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00206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4">
    <xf numFmtId="0" fontId="0" fillId="0" borderId="0" xfId="0"/>
    <xf numFmtId="44" fontId="0" fillId="0" borderId="0" xfId="1" applyFont="1"/>
    <xf numFmtId="9" fontId="0" fillId="0" borderId="0" xfId="0" applyNumberFormat="1"/>
    <xf numFmtId="4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44" fontId="2" fillId="0" borderId="0" xfId="0" applyNumberFormat="1" applyFont="1"/>
    <xf numFmtId="0" fontId="2" fillId="0" borderId="0" xfId="0" applyFont="1"/>
    <xf numFmtId="44" fontId="3" fillId="0" borderId="0" xfId="1" applyFont="1"/>
    <xf numFmtId="9" fontId="2" fillId="0" borderId="0" xfId="0" applyNumberFormat="1" applyFont="1"/>
    <xf numFmtId="0" fontId="0" fillId="0" borderId="0" xfId="0" applyAlignment="1">
      <alignment horizontal="center"/>
    </xf>
    <xf numFmtId="165" fontId="0" fillId="0" borderId="0" xfId="0" applyNumberFormat="1"/>
    <xf numFmtId="165" fontId="2" fillId="0" borderId="0" xfId="0" applyNumberFormat="1" applyFont="1"/>
    <xf numFmtId="9" fontId="0" fillId="0" borderId="0" xfId="2" applyFont="1"/>
    <xf numFmtId="0" fontId="0" fillId="0" borderId="13" xfId="0" applyBorder="1"/>
    <xf numFmtId="44" fontId="0" fillId="0" borderId="0" xfId="1" applyFont="1" applyBorder="1"/>
    <xf numFmtId="44" fontId="0" fillId="0" borderId="14" xfId="1" applyFont="1" applyBorder="1"/>
    <xf numFmtId="0" fontId="0" fillId="0" borderId="15" xfId="0" applyBorder="1"/>
    <xf numFmtId="44" fontId="0" fillId="0" borderId="16" xfId="1" applyFont="1" applyBorder="1"/>
    <xf numFmtId="44" fontId="0" fillId="0" borderId="17" xfId="1" applyFont="1" applyBorder="1"/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7" fontId="2" fillId="0" borderId="0" xfId="3" applyNumberFormat="1" applyFont="1"/>
    <xf numFmtId="10" fontId="0" fillId="0" borderId="0" xfId="2" applyNumberFormat="1" applyFont="1"/>
    <xf numFmtId="49" fontId="0" fillId="0" borderId="0" xfId="0" applyNumberFormat="1"/>
    <xf numFmtId="43" fontId="0" fillId="0" borderId="0" xfId="3" applyFont="1"/>
    <xf numFmtId="169" fontId="2" fillId="0" borderId="0" xfId="2" applyNumberFormat="1" applyFont="1"/>
    <xf numFmtId="44" fontId="2" fillId="0" borderId="0" xfId="1" applyFont="1"/>
    <xf numFmtId="170" fontId="0" fillId="0" borderId="0" xfId="3" applyNumberFormat="1" applyFont="1"/>
    <xf numFmtId="44" fontId="2" fillId="2" borderId="0" xfId="1" applyFont="1" applyFill="1"/>
    <xf numFmtId="0" fontId="0" fillId="2" borderId="0" xfId="0" applyFill="1"/>
    <xf numFmtId="0" fontId="2" fillId="2" borderId="0" xfId="0" applyFont="1" applyFill="1"/>
    <xf numFmtId="44" fontId="2" fillId="2" borderId="0" xfId="0" applyNumberFormat="1" applyFont="1" applyFill="1"/>
    <xf numFmtId="171" fontId="0" fillId="0" borderId="0" xfId="0" applyNumberFormat="1"/>
    <xf numFmtId="170" fontId="0" fillId="2" borderId="0" xfId="3" applyNumberFormat="1" applyFont="1" applyFill="1"/>
    <xf numFmtId="44" fontId="0" fillId="2" borderId="17" xfId="1" applyFont="1" applyFill="1" applyBorder="1"/>
    <xf numFmtId="44" fontId="4" fillId="0" borderId="0" xfId="0" applyNumberFormat="1" applyFont="1"/>
    <xf numFmtId="164" fontId="0" fillId="2" borderId="0" xfId="0" applyNumberFormat="1" applyFill="1"/>
    <xf numFmtId="172" fontId="0" fillId="0" borderId="0" xfId="3" applyNumberFormat="1" applyFont="1"/>
    <xf numFmtId="173" fontId="0" fillId="0" borderId="0" xfId="3" applyNumberFormat="1" applyFont="1"/>
    <xf numFmtId="44" fontId="0" fillId="0" borderId="0" xfId="1" applyFont="1" applyAlignment="1">
      <alignment horizontal="center"/>
    </xf>
    <xf numFmtId="44" fontId="0" fillId="2" borderId="0" xfId="1" applyFont="1" applyFill="1"/>
    <xf numFmtId="9" fontId="0" fillId="2" borderId="0" xfId="0" applyNumberFormat="1" applyFill="1"/>
    <xf numFmtId="0" fontId="0" fillId="3" borderId="0" xfId="0" applyFill="1"/>
    <xf numFmtId="44" fontId="0" fillId="3" borderId="0" xfId="0" applyNumberFormat="1" applyFill="1"/>
    <xf numFmtId="168" fontId="0" fillId="3" borderId="0" xfId="0" applyNumberFormat="1" applyFill="1"/>
    <xf numFmtId="0" fontId="0" fillId="4" borderId="0" xfId="0" applyFill="1"/>
    <xf numFmtId="166" fontId="0" fillId="4" borderId="0" xfId="3" applyNumberFormat="1" applyFont="1" applyFill="1"/>
    <xf numFmtId="44" fontId="0" fillId="4" borderId="0" xfId="1" applyFont="1" applyFill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 readingOrder="1"/>
    </xf>
    <xf numFmtId="0" fontId="6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0" fontId="0" fillId="2" borderId="11" xfId="0" applyFill="1" applyBorder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9" fontId="0" fillId="0" borderId="1" xfId="2" applyFont="1" applyFill="1" applyBorder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4" xfId="0" applyFont="1" applyFill="1" applyBorder="1"/>
    <xf numFmtId="0" fontId="0" fillId="0" borderId="0" xfId="0" applyFont="1" applyFill="1"/>
    <xf numFmtId="0" fontId="0" fillId="0" borderId="5" xfId="0" applyFont="1" applyFill="1" applyBorder="1"/>
    <xf numFmtId="9" fontId="0" fillId="0" borderId="1" xfId="0" applyNumberFormat="1" applyFont="1" applyFill="1" applyBorder="1"/>
    <xf numFmtId="9" fontId="0" fillId="0" borderId="6" xfId="0" applyNumberFormat="1" applyFont="1" applyFill="1" applyBorder="1"/>
    <xf numFmtId="0" fontId="0" fillId="0" borderId="1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</cellXfs>
  <cellStyles count="4">
    <cellStyle name="Migliaia" xfId="3" builtinId="3"/>
    <cellStyle name="Normale" xfId="0" builtinId="0"/>
    <cellStyle name="Percentuale" xfId="2" builtinId="5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customXml" Target="../ink/ink3.xm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customXml" Target="../ink/ink4.xml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342000</xdr:colOff>
      <xdr:row>13</xdr:row>
      <xdr:rowOff>168038</xdr:rowOff>
    </xdr:from>
    <xdr:to>
      <xdr:col>2</xdr:col>
      <xdr:colOff>1299280</xdr:colOff>
      <xdr:row>18</xdr:row>
      <xdr:rowOff>22926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6" name="Input penna 15">
              <a:extLst>
                <a:ext uri="{FF2B5EF4-FFF2-40B4-BE49-F238E27FC236}">
                  <a16:creationId xmlns:a16="http://schemas.microsoft.com/office/drawing/2014/main" id="{BAF68D0E-0DBD-D845-8659-A7D8C068468E}"/>
                </a:ext>
              </a:extLst>
            </xdr14:cNvPr>
            <xdr14:cNvContentPartPr/>
          </xdr14:nvContentPartPr>
          <xdr14:nvPr macro=""/>
          <xdr14:xfrm>
            <a:off x="342000" y="2774880"/>
            <a:ext cx="3932280" cy="857520"/>
          </xdr14:xfrm>
        </xdr:contentPart>
      </mc:Choice>
      <mc:Fallback xmlns="">
        <xdr:pic>
          <xdr:nvPicPr>
            <xdr:cNvPr id="16" name="Input penna 15">
              <a:extLst>
                <a:ext uri="{FF2B5EF4-FFF2-40B4-BE49-F238E27FC236}">
                  <a16:creationId xmlns:a16="http://schemas.microsoft.com/office/drawing/2014/main" id="{BAF68D0E-0DBD-D845-8659-A7D8C068468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33360" y="2766240"/>
              <a:ext cx="3949920" cy="875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72035</xdr:colOff>
      <xdr:row>14</xdr:row>
      <xdr:rowOff>40232</xdr:rowOff>
    </xdr:from>
    <xdr:to>
      <xdr:col>6</xdr:col>
      <xdr:colOff>512661</xdr:colOff>
      <xdr:row>18</xdr:row>
      <xdr:rowOff>8526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25" name="Input penna 24">
              <a:extLst>
                <a:ext uri="{FF2B5EF4-FFF2-40B4-BE49-F238E27FC236}">
                  <a16:creationId xmlns:a16="http://schemas.microsoft.com/office/drawing/2014/main" id="{FB83445A-EB7E-7241-8D55-3028171044E7}"/>
                </a:ext>
              </a:extLst>
            </xdr14:cNvPr>
            <xdr14:cNvContentPartPr/>
          </xdr14:nvContentPartPr>
          <xdr14:nvPr macro=""/>
          <xdr14:xfrm>
            <a:off x="4860360" y="2847600"/>
            <a:ext cx="1546560" cy="770400"/>
          </xdr14:xfrm>
        </xdr:contentPart>
      </mc:Choice>
      <mc:Fallback xmlns="">
        <xdr:pic>
          <xdr:nvPicPr>
            <xdr:cNvPr id="25" name="Input penna 24">
              <a:extLst>
                <a:ext uri="{FF2B5EF4-FFF2-40B4-BE49-F238E27FC236}">
                  <a16:creationId xmlns:a16="http://schemas.microsoft.com/office/drawing/2014/main" id="{FB83445A-EB7E-7241-8D55-3028171044E7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851360" y="2838960"/>
              <a:ext cx="1564200" cy="7880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520700</xdr:colOff>
      <xdr:row>8</xdr:row>
      <xdr:rowOff>152400</xdr:rowOff>
    </xdr:to>
    <xdr:pic>
      <xdr:nvPicPr>
        <xdr:cNvPr id="2" name="Immagine 1" descr="page1image29904336">
          <a:extLst>
            <a:ext uri="{FF2B5EF4-FFF2-40B4-BE49-F238E27FC236}">
              <a16:creationId xmlns:a16="http://schemas.microsoft.com/office/drawing/2014/main" id="{C7BD979F-A521-6242-B263-9930BF021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200"/>
          <a:ext cx="2997200" cy="157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505194</xdr:colOff>
      <xdr:row>2</xdr:row>
      <xdr:rowOff>203141</xdr:rowOff>
    </xdr:from>
    <xdr:to>
      <xdr:col>5</xdr:col>
      <xdr:colOff>282089</xdr:colOff>
      <xdr:row>8</xdr:row>
      <xdr:rowOff>75285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5" name="Input penna 4">
              <a:extLst>
                <a:ext uri="{FF2B5EF4-FFF2-40B4-BE49-F238E27FC236}">
                  <a16:creationId xmlns:a16="http://schemas.microsoft.com/office/drawing/2014/main" id="{C001B422-266C-CDC8-532E-2B786EAA023F}"/>
                </a:ext>
              </a:extLst>
            </xdr14:cNvPr>
            <xdr14:cNvContentPartPr/>
          </xdr14:nvContentPartPr>
          <xdr14:nvPr macro=""/>
          <xdr14:xfrm>
            <a:off x="2991960" y="613800"/>
            <a:ext cx="1594440" cy="1104120"/>
          </xdr14:xfrm>
        </xdr:contentPart>
      </mc:Choice>
      <mc:Fallback xmlns="">
        <xdr:pic>
          <xdr:nvPicPr>
            <xdr:cNvPr id="5" name="Input penna 4">
              <a:extLst>
                <a:ext uri="{FF2B5EF4-FFF2-40B4-BE49-F238E27FC236}">
                  <a16:creationId xmlns:a16="http://schemas.microsoft.com/office/drawing/2014/main" id="{C001B422-266C-CDC8-532E-2B786EAA023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2982962" y="604803"/>
              <a:ext cx="1612076" cy="1121754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831272</xdr:colOff>
      <xdr:row>7</xdr:row>
      <xdr:rowOff>139700</xdr:rowOff>
    </xdr:to>
    <xdr:pic>
      <xdr:nvPicPr>
        <xdr:cNvPr id="2" name="Immagine 1" descr="page1image29910576">
          <a:extLst>
            <a:ext uri="{FF2B5EF4-FFF2-40B4-BE49-F238E27FC236}">
              <a16:creationId xmlns:a16="http://schemas.microsoft.com/office/drawing/2014/main" id="{AD651D5F-D1F1-1C4A-988C-9D6BF92D4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4500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626859</xdr:colOff>
      <xdr:row>2</xdr:row>
      <xdr:rowOff>30312</xdr:rowOff>
    </xdr:from>
    <xdr:to>
      <xdr:col>5</xdr:col>
      <xdr:colOff>69047</xdr:colOff>
      <xdr:row>9</xdr:row>
      <xdr:rowOff>199946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5" name="Input penna 4">
              <a:extLst>
                <a:ext uri="{FF2B5EF4-FFF2-40B4-BE49-F238E27FC236}">
                  <a16:creationId xmlns:a16="http://schemas.microsoft.com/office/drawing/2014/main" id="{1E363767-C0F8-66A6-37F3-B6B3679F8179}"/>
                </a:ext>
              </a:extLst>
            </xdr14:cNvPr>
            <xdr14:cNvContentPartPr/>
          </xdr14:nvContentPartPr>
          <xdr14:nvPr macro=""/>
          <xdr14:xfrm>
            <a:off x="1455120" y="435240"/>
            <a:ext cx="3417840" cy="1586880"/>
          </xdr14:xfrm>
        </xdr:contentPart>
      </mc:Choice>
      <mc:Fallback xmlns="">
        <xdr:pic>
          <xdr:nvPicPr>
            <xdr:cNvPr id="5" name="Input penna 4">
              <a:extLst>
                <a:ext uri="{FF2B5EF4-FFF2-40B4-BE49-F238E27FC236}">
                  <a16:creationId xmlns:a16="http://schemas.microsoft.com/office/drawing/2014/main" id="{1E363767-C0F8-66A6-37F3-B6B3679F8179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446480" y="426600"/>
              <a:ext cx="3435480" cy="16045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l_Ex_SEC_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glio1"/>
      <sheetName val="examples"/>
      <sheetName val="Present Value TABLEs"/>
      <sheetName val="DP n 1"/>
      <sheetName val="DP n 2"/>
      <sheetName val="EX 1"/>
      <sheetName val="EX 2"/>
      <sheetName val="EX 3"/>
      <sheetName val="EX 4"/>
      <sheetName val="EX 5"/>
    </sheetNames>
    <sheetDataSet>
      <sheetData sheetId="0"/>
      <sheetData sheetId="1"/>
      <sheetData sheetId="2">
        <row r="7">
          <cell r="K7">
            <v>0.62092132305915493</v>
          </cell>
        </row>
        <row r="31">
          <cell r="K31">
            <v>3.7907867694084478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19T09:23:56.36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2488 5 24575,'-1'-3'0,"-8"2"0,-8 1 0,-6 5 0,0 4 0,-2 1 0,5 4 0,1-8 0,-4 8 0,2-5 0,-5 3 0,3-1 0,3-1 0,-3-1 0,6-2 0,-5 1 0,2-1 0,-3 1 0,0 0 0,0-1 0,0 2 0,0-1 0,-2-2 0,-1 3 0,2-1 0,-2 1 0,-1 0 0,3 3 0,-7-2 0,7-1 0,-3 2 0,1-4 0,2 3 0,-3-3 0,1 5 0,1-3 0,-10 1 0,3 5 0,0-8 0,-15 14 0,18-14 0,-27 14 0,29-13 0,-25 9 0,18-6 0,-26 4 0,12 2 0,-12-1 0,4 3 0,4-5 0,-7 5 0,18-8 0,-11 11 0,14-11 0,-7 6 0,3-4 0,8 0 0,3 0 0,3-1 0,-1 0 0,8 0 0,-6-1 0,10-1 0,-2 0 0,3-2 0,0 0 0,1 0 0,-1 0 0,0-3 0,0 3 0,3-2 0,-2-1 0,3 0 0,-3 0 0,5 0 0,-3-2 0,6 1 0,-2-3 0,4 0 0,-2 1 0,3-1 0,0 1 0,-1-2 0,3 0 0,0 0 0</inkml:trace>
  <inkml:trace contextRef="#ctx0" brushRef="#br0" timeOffset="1412">370 648 24575,'2'16'0,"0"-2"0,-2 15 0,0-12 0,-6 18 0,2-14 0,-5 11 0,0-9 0,3-3 0,0-3 0,2-7 0,2-4 0,-1-1 0,1-1 0,2-3 0,0-5 0,0-1 0,5-1 0,9 1 0,8 5 0,17-6 0,4 5 0,-1-5 0,6 1 0,-11 1 0,4-2 0,-5 3 0,-12-1 0,-4-1 0,-8 5 0,-5-2 0,0 2 0,-3 0 0,-1 0 0,-1 0 0</inkml:trace>
  <inkml:trace contextRef="#ctx0" brushRef="#br0" timeOffset="3468">5548 116 24575,'0'33'0,"-3"6"0,0 4 0,-5 6 0,-3 13 0,3-11 0,-7 19 0,7-22 0,-3 7 0,4-12 0,4-4 0,-5-4 0,7-10 0,-6-1 0,6-8 0,-1-8 0,0 3 0,1-6 0,-1 4 0,0-6 0,2 2 0,-4-4 0,3 2 0,-1 0 0,0 2 0,2-1 0,-2 1 0,0-1 0,2 0 0,-4 1 0,2-3 0,-5 0 0,0-2 0,-3 0 0,-5 0 0,-10 0 0,-12 0 0,-31 0 0,-3 0 0,-6 0 0,-3 2 0,-4 1-947,7-2 0,-3-1 1,0 0 946,6 2 0,2 0 0,-3 0-1073,-8-2 0,-3-1 0,0 2 1073,-5 0 0,0 1 0,-3 1 0,18-1 0,-1-1 0,-2 1 0,-4 1 0,-6 0 0,-5 3 0,-3-2 0,1 1 0,5-1 0,-3 0 0,5-1 0,0 1 0,-4 1-703,3 0 1,-3 2 0,-2 0 0,3 0 0,7 1 702,-19-1 0,8 0 0,5 1 0,18 2 0,5 0 0,-2 0-460,-7-1 1,-1 0 0,3-1 459,-9 3 0,1 0 360,-13 0 0,-2 1-360,14 2 0,5-2 0,24-4 0,3 0 0,-46 9 2253,34-5-2253,-9-3 4024,16 2-4024,15-4 2389,11-1-2389,13-3 1503,3 2-1503,7-5 14,2 2 1,3-2 0,1 0 0</inkml:trace>
  <inkml:trace contextRef="#ctx0" brushRef="#br0" timeOffset="4850">698 1250 24575,'-4'-13'0,"0"-1"0,-8 0 0,3-2 0,-11-3 0,7 0 0,-11 0 0,9 2 0,-2 2 0,4 5 0,4 1 0,-1 3 0,5-2 0,-4 7 0,8-2 0,14 3 0,9 2 0,23-2 0,-3 0 0,7-3 0,-8-4 0,3-2 0,3-5 0,-16 6 0,-1-2 0,-17 7 0,-6 0 0,-1 3 0,-3 6 0,-1-5 0,-2 5 0</inkml:trace>
  <inkml:trace contextRef="#ctx0" brushRef="#br0" timeOffset="6719">7919 150 24575,'0'36'0,"-3"-2"0,-1 16 0,-6 1 0,1 17 0,-6-13 0,3 21 0,-3-22 0,0 8 0,1-14 0,1-9 0,1-10 0,0-3 0,0-2 0,2-7 0,-1-1 0,4-7 0,0 1 0,2-2 0,0-1 0,3-3 0,-2 1 0,3-1 0,-2 0 0,2 3 0,-3-2 0,2 4 0,-2-2 0,0 0 0,3 1 0,-2-4 0,2 1 0,-1-1 0,0 3 0,1-2 0,-1 6 0,2-6 0,0 4 0,0-5 0,0 0 0,-2-1 0,0-1 0,-2 0 0,-1-1 0,-7 3 0,-7 0 0,-27 2 0,-19 2 0,13-3 0,-6-1-1120,-4 0 1,-8-1-1,-2 2 1120,-5 1 0,-2 0 0,-7 1-1300,4-2 1,-5-2 0,-3 1 0,-2 1 1299,13 0 0,-1 1 0,-3 0 0,0 1 0,-3-1-659,6-1 1,-3-1 0,0 1 0,-2 0-1,0-1 1,-2 1 658,-5 1 0,-1 0 0,0 0 0,-4 0 0,-1 1 0,-7-1-294,13 0 1,-5 1-1,-4-1 1,-2 1-1,-2-1 1,3 1 0,0-1-1,4 0 1,7-1 293,-12 1 0,8 0 0,2-1 0,1 1 0,-4-1 0,-7 1-107,17-2 0,-4 1 1,-5 0-1,-2 0 0,-2-1 1,1 1-1,2 0 0,2-1 1,5 0-1,6 0 107,-14 0 0,6 0 0,4-2 0,2 1 0,1-1 0,-3 1 0,1 0 0,-1 0 0,2 0 0,-1 0 0,0 0 0,0-1 0,-2 0 0,-1 0 0,-2-1 0,5 1 0,4-1 0,9 1 282,-7 0 1,10 0-1,-5-1-282,-7 0 0,-8-1 0,4 0 0,12-1 1265,8 2 1,4-2-1266,-14-2 0,-6-1 0,12-1 0,-11-5 0,17 1 0,6-1 3786,25-4-3786,16 6 1415,7 1 0,8 4 1,0 1-1</inkml:trace>
  <inkml:trace contextRef="#ctx0" brushRef="#br0" timeOffset="8337">88 1527 24575,'0'-9'0,"0"-3"0,0-5 0,0-3 0,0-3 0,-5-1 0,3 1 0,-3 7 0,5-4 0,0 12 0,0-4 0,0 7 0,0 2 0,7 6 0,6-1 0,11 2 0,3-6 0,1-2 0,-2-2 0,-3 1 0,-3-3 0,-1 2 0,-3-3 0,-3 4 0,0 2 0,-4-1 0,-1 3 0,-2-3 0,-1 3 0,-1-1 0,-2 2 0,0 0 0</inkml:trace>
  <inkml:trace contextRef="#ctx0" brushRef="#br0" timeOffset="10542">10985 251 24575,'-29'56'0,"-6"2"0,9-11 0,0 3-1944,-23 37 1944,21-35 0,-1 6-1343,-10 21 0,-2 3 1343,13-22 0,0 1 0,-2 3 0,-8 16 0,-3 4 0,2-1 0,6-11 0,1-2 0,2-3 0,-8 13 0,3-5 265,2-10 0,4-6-265,-1 7 0,-13 11 0,17-24 837,2-10-837,9-20 2634,2-5-2634,3-8 629,0-3-629,0-2 0,-5 0 0,-6 1 0,-16 0 0,-26 7 0,-15 0-1362,18-2 0,-7 2 1362,0-1 0,-6 2 0,-1-1-1274,-7 2 0,-1 1 0,-6-1 1274,6 0 0,-5-2 0,-2 0 0,-1 0-1135,-3-1 0,-1 0 0,-2-1 0,-2 0 1135,12-3 0,-2 1 0,-1-1 0,-4 0 0,-4-1-389,14-1 0,-3 0 0,-4-1 0,-2 0 0,-1 0 0,2 0 0,2-1 0,5 0 389,-5 1 0,5-1 0,1-1 0,0 1 0,-3 0 0,-6-1-160,8-1 0,-5 1 1,-4 0-1,-2 0 1,-2-1-1,2 1 1,1-1-1,4-1 1,3 1 159,-14-1 0,6 0 0,2-1 0,1-1 0,-3 1 0,-3-1-90,8 0 1,-1-1-1,-2 1 1,-2-1-1,0 0 1,0-1-1,0 0 1,2-1 89,2-1 0,0 0 0,0-2 0,0 1 0,1-1 0,2 0 0,1 0 0,3 1-6,-9-2 0,4 2 1,1-1-1,2-2 1,-1 0-1,-1-1 6,-7-2 0,-2-3 0,0-1 0,1 0 0,4 1 0,4 0 146,-10-2 0,4 1 0,4 0 0,0 0-146,4 0 0,0 0 0,4 1 0,2 0 511,-5-3 1,4 1-1,7 0-511,-4-2 0,6 1 1382,17 3 0,1 0-1382,-9-2 0,4 0 4447,-17-1-4447,37 4 4147,16 11-4147,15-5 2214,4-21-2214,0-17 694,-5-40-694,0 33 0,-2-1 0,0 2 0,-1 0 0,-12-46 0,4 30 0,6 17 0,3 14 0,5 11 0,1 13 0,5 6 0,-2 7 0,2 4 0,0 1 0,0 3 0,0-4 0,0 0 0,0 1 0,0 0 0,0-3 0,0 0 0</inkml:trace>
  <inkml:trace contextRef="#ctx0" brushRef="#br0" timeOffset="11637">1238 1447 24575,'0'-21'0,"0"2"0,0-5 0,0-2 0,0 5 0,0-2 0,0 5 0,0 6 0,0 4 0,0 2 0,0 0 0,0-1 0,0-2 0,0-1 0,2 5 0,0 1 0,2 4 0,-1 2 0,-2 1 0,1 1 0,-1 0 0,1 2 0,2 0 0,-1 1 0,12 6 0,1 2 0,16 5 0,7 0 0,-2-3 0,11 3 0,-11-5 0,9-1 0,-10-4 0,-5-4 0,-8 0 0,-7-3 0,-3-1 0,-6-2 0,-2 2 0,-3 0 0,-2 1 0,0-1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19T09:24:09.44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0 925 24575,'21'0'0,"2"0"0,16-6 0,8-9 0,14-10 0,9-11-436,-22 9 1,0-2 435,19-15 0,-15 9 0,-2-1 0,10-14 214,1 3-214,-7-3 0,-26 19 0,3-4 0,-9 10 0,-10 8 657,-4 4-657,-6 11 0,-2 1 0,0 9 0,0 2 0,0 10 0,3 13 0,-2 13 0,6 21 0,-2 8 0,0 15-748,3 10 748,-7-1 0,3-19 0,-4 6 0,0-32 0,0 13 0,0-20 0,0-15 0,0-9 748,0-10-748,0-3 0,0-3 0,0-3 0,0-2 0,0 0 0</inkml:trace>
  <inkml:trace contextRef="#ctx0" brushRef="#br0" timeOffset="612">598 1376 24575,'44'0'0,"17"0"0,33 0 0,-18 0 0,3 0 0,-16 0 0,-1 0-537,6 0 1,-3 0 536,29 0 0,-30 0 351,0 0-351,-17 0 178,-19 0-178,-12 0 0,-10 0 0,-2 0 0,-6 0 0</inkml:trace>
  <inkml:trace contextRef="#ctx0" brushRef="#br0" timeOffset="1667">1501 643 24575,'-2'-7'0,"0"2"0,2-4 0,0 2 0,0-3 0,0-5 0,0-2 0,6-10 0,23-23 0,18 5 0,-9 8 0,3 2 0,30-5-207,-23 12 0,0 2 207,28 0 0,-3 2 0,1 9 0,-26 14 0,13-2 0,-20 3 0,-8 0 414,-10 11-414,-8 9 0,-5 18 0,-4 28 0,-6 18-724,-4-32 0,-5 2 724,-5 15 0,-5 2 0,-7 1 0,-4 1 0,-7 18 0,-2-3 0,8-24 0,-1-2 0,-7 17 0,-2-3 0,8-24 0,1-4 0,0-1 0,0-1 0,-1 1 0,2-4 0,-6-1 0,-2 8 0,13-22 0,8-10 0,8-11 1448,5-2-1448,5-3 0,18 0 0,11-2 0,21 0 0,17 0 0,13-4 0,20-1-542,-47-1 0,1-2 542,4 1 0,-2 0 0,29-7-106,10 1 106,-32 2 0,1 2 0,-14 1 0,-18 3 0,-12 4 0,-7-2 0,-8 3 0,-3 0 0</inkml:trace>
  <inkml:trace contextRef="#ctx0" brushRef="#br0" timeOffset="2557">4295 1 24575,'-27'61'0,"-1"9"0,2-23 0,-3 3-1354,-4 11 1,-1 3 1353,-2 0 0,-2 4-1320,-14 15 0,-1 2 1320,4-4 0,-2 0 0,11-20 0,-2 2 0,4-4 7,-3 6 0,2-2-7,-10 13 0,3-8-336,6-6 336,7-11 0,1-1 0,-4 3 1087,-8 12-1087,18-29 2685,4-5-2685,14-17 1442,2 1-1442,0-7 455,4 1-455,-6-2 0,4 9 0,-5-2 0,-3 9 0,-7 1 0,-1 9 0,-8 10 0,-1 4 0,-3 7 0,3-11 0,1 3 0,9-14 0,-4 2 0,8-11 0,3-6 0,5-7 0,4-3 0,1-6 0,2 0 0,0-3 0</inkml:trace>
  <inkml:trace contextRef="#ctx0" brushRef="#br0" timeOffset="3676">3039 385 24575,'4'27'0,"1"-6"0,7-21 0,1 0 0,3 0 0,-3 0 0,-3 0 0,-3-4 0,-5 1 0,0-6 0,-2 4 0,0-2 0,0 0 0,0 2 0,0-1 0,0-1 0,0 2 0,0-2 0,-1 11 0,-8 9 0,-4 10 0,-13 13 0,1 2 0,-2-3 0,-4 3 0,10-10 0,-4-1 0,8-7 0,3-7 0,4-5 0,3-3 0,5-7 0,0-6 0,2-2 0,0-3 0,0 6 0,0 0 0,0 5 0,0 0 0</inkml:trace>
  <inkml:trace contextRef="#ctx0" brushRef="#br0" timeOffset="4785">3896 1508 24575,'0'7'0,"0"-1"0,0-2 0,0 0 0,7 1 0,1-2 0,5-1 0,2-2 0,-7 0 0,7 0 0,-10 0 0,5 0 0,-6 0 0,0-2 0,-1-3 0,-1-5 0,-2-3 0,0-6 0,0 8 0,0-5 0,0 9 0,-3-3 0,1 5 0,-3-1 0,1 5 0,0-1 0,-1 2 0,1 0 0,1 2 0,2 1 0,1 1 0,0 0 0,0 3 0,0-2 0,0 2 0,0-3 0,0 0 0,0 1 0,0-3 0,0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5-18T09:23:01.57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4427 0 24575,'-3'20'0,"-20"37"0,2-6 0,-4 5 0,-7 19 0,-2 6 0,8-19 0,1 3 0,0 1 0,2 0 0,2 1 0,1-1 0,2 0 0,1 1 0,2-2 0,-4 24 0,3-3 0,3-8 0,1-4 0,1-9 0,-1-3 0,-1-7 0,-3-2 0,-4-2 0,-4-1 0,-4-3 0,-5-2 0,-5 3 0,-4-1 0,-1-2 0,-3-2 0,0 2 0,-2-2 0,1-1 0,-1-2 0,3-3 0,1-2 0,1-2 0,1-2 0,-35 26 0,7-9 0,4-6 0,4-7 0,0-7 0,-1-4 0,-5-2 0,-6 2 0,-9 5 0,-10 4 0,43-16 0,0 2 0,-2-1 0,0 1 0,-1-1 0,1 1 0,-1-2 0,0 1 0,-3-2 0,0 0 0,2-1 0,0-1 0,2-2 0,0 0 0,2-2 0,1 0 0,-42 8 0,42-8 0,-1-1 0,-2 0 0,0 0 0,-3-3 0,-1 0 0,0 0 0,-1-2 0,1-1 0,-1 0 0,1-1 0,0-1 0,0 0 0,0-1 0,1 0 0,1 0 0,2 0 0,1 0 0,-46 0 0,8-2 0,5-4 0,5-2 0,3-2 0,5 1 0,4-2 0,12 1 0,14 0-6784,14 3 6784,14 2 0,7 2 0,5 2 0</inkml:trace>
  <inkml:trace contextRef="#ctx0" brushRef="#br0" timeOffset="2316">21 2771 24575,'15'21'0,"8"8"0,7 8 0,2-1 0,-9-9 0,-5-6 0,-4-4 0,-4-4 0,-2-4 0,-3-5 0,-2-3 0,0-1 0,-1-1 0,0-3 0,-5-8 0,-8-10 0,-7-6 0,-6-4 0,0 2 0,2 3 0,5 7 0,6 7 0,7 6 0,3 3 0,0 2 0,-1 1 0,-1-2 0,-1-2 0,-2-4 0,-5-3 0,-1-1 0,-2 0 0,3 4 0,4 5 0,4 2 0,4 2 0,2 0 0,2-2 0,1-2 0,3-6 0,4-7 0,7-4 0,3-2 0,2 0 0,-3 7 0,-6 5 0,-5 7 0,-3 3 0,-2 1 0,-2 0 0,-2 0 0,-1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5-18T09:39:08.37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7346 1 24575,'-17'32'0,"-7"33"0,3 2 0,-1 13 0,4-6 0,-1 7 0,-1 3-1026,2-7 1,-1 4-1,0 1 1,-2 2 1025,3-9 0,-2 3 0,0 0 0,-2 0 0,-1 0 0,-2 1 0,-1 1 0,-1 0 0,-2-1 0,-2-1 0,-2 0 0,-2-1 0,-1 0 0,-2-2 0,-2-1 0,-1-2 0,-3-1 0,-1-1 0,-1-2 0,0-2 0,-11 10 0,-2-3 0,0-3 0,-2-2-94,3-5 1,-2-2 0,0-3 0,0-1 93,3-6 0,-1-1 0,0-2 0,0-2 0,-16 11 0,0-4 0,-2-1 0,0-3 0,-2-1 0,-1-2 0,-4-1 0,-2-3 0,-1 0 0,-2-2 0,0-1 0,-1-1 0,20-8 0,0-1 0,0 0 0,-1 1 0,1-1 0,-1 0 0,0 0 0,1 0 0,-18 8 0,0-1 0,0 0 0,-1 0 0,0-1 0,1-1 0,0-3 0,1-1 0,-1-1 0,-1 0 0,0-2 0,-1-1 0,-1-2 0,0-1 0,-1-2 0,1-2 0,0-1 0,0-2 0,1-1 0,0-2 0,0-2 58,1-1 0,-1-3 0,1 0-58,0-1 0,0-1 0,-1-3 0,-2-2 0,1-2 0,-1-4 0,-1-2 0,1-4 0,0-4 0,1-3 0,0-4 0,3-3 0,6-2 0,3-3 0,2-1-20,9 0 1,3 0-1,3-2 20,-14-11 0,6 1 953,18 9 0,5 1-953,-21-16 1368,31 20-1368,16 13 1011,7-1-1011,6 7 75,-7-17-75,0-3 0,-4-11 0,-1-1 0,7 13 0,5 11 0,4 8 0,2 3 0,-1-1 0,1-1 0,0-3 0,0-3 0,-1-2 0,-1-3 0,-1-3 0,-1-3 0,-1-3 0,-3-3 0,0 1 0,0 6 0,2 7 0,3 9 0,3 1 0,1 0 0,0-7 0,-2-6 0,0-4 0,-1 3 0,1 5 0,1 11 0,1 6 0,0 10 0,0 2 0,0 6 0,-1 2 0,-3 8 0,-5 7 0,-3 3 0,-1-4 0,2-8 0,3-8 0,4-8 0,0-5 0,2-3 0,-1-1 0,1 1 0,2 0 0,4-1 0,9-1 0,8-3 0,6-2 0,-2 0 0,-6 0 0,-6 3 0,-5 1 0,-2 1 0,2-2 0,3-2 0,4-2 0,0-1 0,-1 3 0,-5 2 0,-4 2 0,-2-1 0,-1-1 0,-1 1 0,0-1 0,-1 0 0,0-1 0,-5-3 0,-6-3 0,-9-3 0,-7-3 0,2 2 0,3 2 0,8 6 0,7 1 0,3 2 0,4 0 0,0-1 0,-1 0 0,-1 0 0,1 1 0,0 1 0</inkml:trace>
  <inkml:trace contextRef="#ctx0" brushRef="#br0" timeOffset="800">9494 2109 24575,'0'0'0</inkml:trace>
</inkml: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1760E-A2E1-464E-9E5D-F2A8BEBDA078}">
  <dimension ref="A1:D17"/>
  <sheetViews>
    <sheetView zoomScale="150" zoomScaleNormal="261" workbookViewId="0">
      <selection sqref="A1:E18"/>
    </sheetView>
  </sheetViews>
  <sheetFormatPr baseColWidth="10" defaultRowHeight="16" x14ac:dyDescent="0.2"/>
  <cols>
    <col min="1" max="1" width="13" bestFit="1" customWidth="1"/>
    <col min="2" max="2" width="14" bestFit="1" customWidth="1"/>
  </cols>
  <sheetData>
    <row r="1" spans="1:4" x14ac:dyDescent="0.2">
      <c r="B1" s="2"/>
    </row>
    <row r="2" spans="1:4" x14ac:dyDescent="0.2">
      <c r="A2" s="1"/>
    </row>
    <row r="4" spans="1:4" x14ac:dyDescent="0.2">
      <c r="B4" s="3"/>
      <c r="D4" s="3"/>
    </row>
    <row r="5" spans="1:4" x14ac:dyDescent="0.2">
      <c r="B5" s="3"/>
      <c r="C5" s="3"/>
      <c r="D5" s="3"/>
    </row>
    <row r="6" spans="1:4" x14ac:dyDescent="0.2">
      <c r="B6" s="3"/>
      <c r="C6" s="3"/>
    </row>
    <row r="7" spans="1:4" x14ac:dyDescent="0.2">
      <c r="B7" s="3"/>
      <c r="C7" s="3"/>
    </row>
    <row r="8" spans="1:4" x14ac:dyDescent="0.2">
      <c r="B8" s="3"/>
      <c r="C8" s="3"/>
    </row>
    <row r="11" spans="1:4" x14ac:dyDescent="0.2">
      <c r="A11" s="1"/>
    </row>
    <row r="13" spans="1:4" x14ac:dyDescent="0.2">
      <c r="A13" s="1"/>
      <c r="B13" s="2"/>
    </row>
    <row r="15" spans="1:4" x14ac:dyDescent="0.2">
      <c r="B15" s="4"/>
    </row>
    <row r="17" spans="1:2" x14ac:dyDescent="0.2">
      <c r="A17" s="5"/>
      <c r="B1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F97C-7A88-9E46-A6A2-5E6AE00E6E36}">
  <dimension ref="A1:I55"/>
  <sheetViews>
    <sheetView zoomScale="75" zoomScaleNormal="209" workbookViewId="0">
      <selection activeCell="G49" sqref="G49"/>
    </sheetView>
  </sheetViews>
  <sheetFormatPr baseColWidth="10" defaultRowHeight="16" x14ac:dyDescent="0.2"/>
  <cols>
    <col min="2" max="2" width="28.33203125" bestFit="1" customWidth="1"/>
    <col min="3" max="3" width="20.33203125" bestFit="1" customWidth="1"/>
    <col min="4" max="4" width="28.33203125" customWidth="1"/>
    <col min="5" max="5" width="13" bestFit="1" customWidth="1"/>
    <col min="6" max="6" width="14.5" bestFit="1" customWidth="1"/>
    <col min="7" max="9" width="13" bestFit="1" customWidth="1"/>
  </cols>
  <sheetData>
    <row r="1" spans="1:9" x14ac:dyDescent="0.2">
      <c r="G1" t="s">
        <v>4</v>
      </c>
      <c r="I1" t="s">
        <v>7</v>
      </c>
    </row>
    <row r="2" spans="1:9" x14ac:dyDescent="0.2">
      <c r="A2" t="s">
        <v>1</v>
      </c>
      <c r="B2" t="s">
        <v>2</v>
      </c>
      <c r="G2" s="1">
        <v>200000</v>
      </c>
      <c r="H2" s="1"/>
      <c r="I2" s="1">
        <v>240000</v>
      </c>
    </row>
    <row r="3" spans="1:9" x14ac:dyDescent="0.2">
      <c r="A3" s="54" t="s">
        <v>10</v>
      </c>
      <c r="B3" s="54"/>
      <c r="C3" s="54"/>
      <c r="D3" s="54"/>
      <c r="E3" s="54"/>
      <c r="F3" t="s">
        <v>5</v>
      </c>
      <c r="G3">
        <f>G2*D5</f>
        <v>178571.42857142855</v>
      </c>
      <c r="H3" t="s">
        <v>6</v>
      </c>
      <c r="I3" s="3">
        <f>I2*E6</f>
        <v>184672.20683287163</v>
      </c>
    </row>
    <row r="4" spans="1:9" x14ac:dyDescent="0.2">
      <c r="A4" t="s">
        <v>3</v>
      </c>
      <c r="B4" s="2">
        <v>0.05</v>
      </c>
      <c r="C4" s="2">
        <v>0.1</v>
      </c>
      <c r="D4" s="2">
        <v>0.12</v>
      </c>
      <c r="E4" s="2">
        <v>0.14000000000000001</v>
      </c>
      <c r="F4" s="4"/>
    </row>
    <row r="5" spans="1:9" x14ac:dyDescent="0.2">
      <c r="A5">
        <v>1</v>
      </c>
      <c r="B5">
        <f>1/(1+$B$4)^A5</f>
        <v>0.95238095238095233</v>
      </c>
      <c r="C5">
        <f>1/(1+$C$4)^A5</f>
        <v>0.90909090909090906</v>
      </c>
      <c r="D5">
        <f>1/(1+$D$4)^A5</f>
        <v>0.89285714285714279</v>
      </c>
      <c r="E5">
        <f>1/(1+$E$4)^A5</f>
        <v>0.8771929824561403</v>
      </c>
    </row>
    <row r="6" spans="1:9" x14ac:dyDescent="0.2">
      <c r="A6">
        <v>2</v>
      </c>
      <c r="B6">
        <f t="shared" ref="B6:B11" si="0">1/(1+$B$4)^A6</f>
        <v>0.90702947845804982</v>
      </c>
      <c r="C6">
        <f t="shared" ref="C6:C11" si="1">1/(1+$C$4)^A6</f>
        <v>0.82644628099173545</v>
      </c>
      <c r="D6">
        <f t="shared" ref="D6:D11" si="2">1/(1+$D$4)^A6</f>
        <v>0.79719387755102034</v>
      </c>
      <c r="E6">
        <f t="shared" ref="E6:E11" si="3">1/(1+$E$4)^A6</f>
        <v>0.76946752847029842</v>
      </c>
    </row>
    <row r="7" spans="1:9" x14ac:dyDescent="0.2">
      <c r="A7">
        <v>3</v>
      </c>
      <c r="B7">
        <f t="shared" si="0"/>
        <v>0.86383759853147601</v>
      </c>
      <c r="C7">
        <f t="shared" si="1"/>
        <v>0.75131480090157754</v>
      </c>
      <c r="D7">
        <f t="shared" si="2"/>
        <v>0.71178024781341087</v>
      </c>
      <c r="E7">
        <f t="shared" si="3"/>
        <v>0.67497151620201612</v>
      </c>
    </row>
    <row r="8" spans="1:9" x14ac:dyDescent="0.2">
      <c r="A8">
        <v>4</v>
      </c>
      <c r="B8">
        <f t="shared" si="0"/>
        <v>0.82270247479188197</v>
      </c>
      <c r="C8">
        <f t="shared" si="1"/>
        <v>0.68301345536507052</v>
      </c>
      <c r="D8">
        <f t="shared" si="2"/>
        <v>0.63551807840483121</v>
      </c>
      <c r="E8">
        <f t="shared" si="3"/>
        <v>0.59208027737018942</v>
      </c>
    </row>
    <row r="9" spans="1:9" x14ac:dyDescent="0.2">
      <c r="A9">
        <v>5</v>
      </c>
      <c r="B9">
        <f t="shared" si="0"/>
        <v>0.78352616646845896</v>
      </c>
      <c r="C9">
        <f t="shared" si="1"/>
        <v>0.62092132305915493</v>
      </c>
      <c r="D9">
        <f t="shared" si="2"/>
        <v>0.56742685571859919</v>
      </c>
      <c r="E9">
        <f t="shared" si="3"/>
        <v>0.51936866435981521</v>
      </c>
    </row>
    <row r="10" spans="1:9" x14ac:dyDescent="0.2">
      <c r="A10">
        <v>6</v>
      </c>
      <c r="B10">
        <f t="shared" si="0"/>
        <v>0.74621539663662761</v>
      </c>
      <c r="C10">
        <f t="shared" si="1"/>
        <v>0.56447393005377722</v>
      </c>
      <c r="D10">
        <f t="shared" si="2"/>
        <v>0.50663112117732068</v>
      </c>
      <c r="E10">
        <f t="shared" si="3"/>
        <v>0.45558654768404844</v>
      </c>
    </row>
    <row r="11" spans="1:9" x14ac:dyDescent="0.2">
      <c r="A11">
        <v>7</v>
      </c>
      <c r="B11">
        <f t="shared" si="0"/>
        <v>0.71068133013012147</v>
      </c>
      <c r="C11">
        <f t="shared" si="1"/>
        <v>0.51315811823070645</v>
      </c>
      <c r="D11">
        <f t="shared" si="2"/>
        <v>0.45234921533689343</v>
      </c>
      <c r="E11">
        <f t="shared" si="3"/>
        <v>0.39963732252986695</v>
      </c>
    </row>
    <row r="13" spans="1:9" x14ac:dyDescent="0.2">
      <c r="B13">
        <v>1</v>
      </c>
      <c r="C13">
        <v>2</v>
      </c>
      <c r="D13">
        <v>3</v>
      </c>
      <c r="F13">
        <v>5</v>
      </c>
    </row>
    <row r="14" spans="1:9" x14ac:dyDescent="0.2">
      <c r="A14" t="s">
        <v>8</v>
      </c>
      <c r="B14" s="1">
        <v>200000</v>
      </c>
      <c r="C14" s="1">
        <v>200000</v>
      </c>
      <c r="D14" s="1">
        <v>200000</v>
      </c>
      <c r="E14" s="1"/>
      <c r="F14" s="1">
        <v>100000</v>
      </c>
    </row>
    <row r="16" spans="1:9" x14ac:dyDescent="0.2">
      <c r="A16" t="s">
        <v>0</v>
      </c>
    </row>
    <row r="21" spans="1:5" x14ac:dyDescent="0.2">
      <c r="B21" s="3">
        <f>B14*D5</f>
        <v>178571.42857142855</v>
      </c>
      <c r="C21" s="3">
        <f>C14*D6</f>
        <v>159438.77551020405</v>
      </c>
      <c r="D21" s="3">
        <f>D7*D14</f>
        <v>142356.04956268216</v>
      </c>
      <c r="E21" s="3">
        <f>F14*D9</f>
        <v>56742.685571859918</v>
      </c>
    </row>
    <row r="22" spans="1:5" x14ac:dyDescent="0.2">
      <c r="A22" t="s">
        <v>9</v>
      </c>
      <c r="B22" s="3">
        <f>SUM(B21:E21)</f>
        <v>537108.93921617465</v>
      </c>
      <c r="C22" s="3">
        <f>B14*(D5+D6+D7+D8)</f>
        <v>607469.869325281</v>
      </c>
    </row>
    <row r="24" spans="1:5" x14ac:dyDescent="0.2">
      <c r="A24" s="54" t="s">
        <v>11</v>
      </c>
      <c r="B24" s="54"/>
      <c r="C24" s="54"/>
      <c r="D24" s="54"/>
      <c r="E24" s="54"/>
    </row>
    <row r="25" spans="1:5" x14ac:dyDescent="0.2">
      <c r="A25" t="s">
        <v>3</v>
      </c>
      <c r="B25" s="2">
        <v>0.05</v>
      </c>
      <c r="C25" s="2">
        <v>0.1</v>
      </c>
      <c r="D25" s="2">
        <v>0.12</v>
      </c>
      <c r="E25" s="9">
        <v>0.14000000000000001</v>
      </c>
    </row>
    <row r="26" spans="1:5" x14ac:dyDescent="0.2">
      <c r="A26">
        <v>1</v>
      </c>
      <c r="D26">
        <f>D5</f>
        <v>0.89285714285714279</v>
      </c>
      <c r="E26">
        <f>E5</f>
        <v>0.8771929824561403</v>
      </c>
    </row>
    <row r="27" spans="1:5" x14ac:dyDescent="0.2">
      <c r="A27">
        <v>2</v>
      </c>
      <c r="D27">
        <f>D5+D6</f>
        <v>1.6900510204081631</v>
      </c>
      <c r="E27">
        <f>E5+E6</f>
        <v>1.6466605109264387</v>
      </c>
    </row>
    <row r="28" spans="1:5" x14ac:dyDescent="0.2">
      <c r="A28">
        <v>3</v>
      </c>
      <c r="D28">
        <f>D5+D6+D7</f>
        <v>2.4018312682215739</v>
      </c>
      <c r="E28">
        <f>E5+E6+E7</f>
        <v>2.3216320271284547</v>
      </c>
    </row>
    <row r="29" spans="1:5" x14ac:dyDescent="0.2">
      <c r="A29">
        <v>4</v>
      </c>
      <c r="D29">
        <f>D5+D6+D7+D8</f>
        <v>3.0373493466264052</v>
      </c>
      <c r="E29" s="7">
        <f>E5+E6+E7+E8</f>
        <v>2.9137123044986444</v>
      </c>
    </row>
    <row r="30" spans="1:5" x14ac:dyDescent="0.2">
      <c r="A30">
        <v>5</v>
      </c>
      <c r="D30" t="s">
        <v>12</v>
      </c>
    </row>
    <row r="31" spans="1:5" x14ac:dyDescent="0.2">
      <c r="A31">
        <v>6</v>
      </c>
      <c r="D31" t="s">
        <v>12</v>
      </c>
    </row>
    <row r="32" spans="1:5" x14ac:dyDescent="0.2">
      <c r="A32">
        <v>7</v>
      </c>
      <c r="D32" t="s">
        <v>13</v>
      </c>
    </row>
    <row r="35" spans="1:9" x14ac:dyDescent="0.2">
      <c r="A35" t="s">
        <v>14</v>
      </c>
      <c r="B35" s="1">
        <v>100000</v>
      </c>
      <c r="C35" t="s">
        <v>15</v>
      </c>
      <c r="F35" t="s">
        <v>14</v>
      </c>
      <c r="G35" s="1">
        <v>100000</v>
      </c>
      <c r="H35" t="s">
        <v>15</v>
      </c>
    </row>
    <row r="36" spans="1:9" x14ac:dyDescent="0.2">
      <c r="B36" s="1">
        <v>150000</v>
      </c>
      <c r="C36" t="s">
        <v>16</v>
      </c>
      <c r="F36" s="1">
        <v>50000</v>
      </c>
      <c r="G36" t="s">
        <v>21</v>
      </c>
    </row>
    <row r="38" spans="1:9" x14ac:dyDescent="0.2">
      <c r="A38" t="s">
        <v>18</v>
      </c>
      <c r="B38" t="s">
        <v>19</v>
      </c>
      <c r="C38" t="s">
        <v>0</v>
      </c>
      <c r="D38" t="s">
        <v>20</v>
      </c>
      <c r="F38" t="s">
        <v>18</v>
      </c>
      <c r="G38" t="s">
        <v>19</v>
      </c>
      <c r="H38" t="s">
        <v>0</v>
      </c>
      <c r="I38" t="s">
        <v>22</v>
      </c>
    </row>
    <row r="39" spans="1:9" x14ac:dyDescent="0.2">
      <c r="B39" s="3">
        <f>C39-D39</f>
        <v>1245.7274303024169</v>
      </c>
      <c r="C39" s="3">
        <f>B36*E7</f>
        <v>101245.72743030242</v>
      </c>
      <c r="D39" s="3">
        <f>B35</f>
        <v>100000</v>
      </c>
      <c r="G39" s="3">
        <f>H39-I39</f>
        <v>51867.467331320251</v>
      </c>
      <c r="H39" s="3">
        <f>F36*D29</f>
        <v>151867.46733132025</v>
      </c>
      <c r="I39" s="3">
        <f>B35</f>
        <v>100000</v>
      </c>
    </row>
    <row r="42" spans="1:9" x14ac:dyDescent="0.2">
      <c r="A42" s="2">
        <v>0.12</v>
      </c>
      <c r="B42" t="s">
        <v>23</v>
      </c>
      <c r="C42" s="1">
        <v>370000</v>
      </c>
      <c r="D42" t="s">
        <v>25</v>
      </c>
    </row>
    <row r="43" spans="1:9" x14ac:dyDescent="0.2">
      <c r="B43" t="s">
        <v>24</v>
      </c>
      <c r="C43" s="1">
        <v>20000</v>
      </c>
      <c r="D43">
        <v>1</v>
      </c>
      <c r="E43" s="55" t="s">
        <v>0</v>
      </c>
      <c r="F43" s="3">
        <f>C43*D27</f>
        <v>33801.020408163262</v>
      </c>
    </row>
    <row r="44" spans="1:9" x14ac:dyDescent="0.2">
      <c r="B44" t="s">
        <v>24</v>
      </c>
      <c r="C44" s="1">
        <v>20000</v>
      </c>
      <c r="D44">
        <v>2</v>
      </c>
      <c r="E44" s="55"/>
      <c r="F44" s="3">
        <f>C45*D8</f>
        <v>273272.77371407743</v>
      </c>
    </row>
    <row r="45" spans="1:9" x14ac:dyDescent="0.2">
      <c r="B45" t="s">
        <v>24</v>
      </c>
      <c r="C45" s="1">
        <v>430000</v>
      </c>
      <c r="D45">
        <v>4</v>
      </c>
      <c r="F45" s="6">
        <f>F44+F43</f>
        <v>307073.79412224068</v>
      </c>
    </row>
    <row r="47" spans="1:9" x14ac:dyDescent="0.2">
      <c r="B47" s="7" t="s">
        <v>17</v>
      </c>
      <c r="C47" s="6">
        <f>F45-C42</f>
        <v>-62926.205877759319</v>
      </c>
    </row>
    <row r="49" spans="2:7" x14ac:dyDescent="0.2">
      <c r="D49">
        <v>1</v>
      </c>
      <c r="E49">
        <v>2</v>
      </c>
      <c r="F49">
        <v>3</v>
      </c>
      <c r="G49">
        <v>4</v>
      </c>
    </row>
    <row r="50" spans="2:7" ht="30" x14ac:dyDescent="0.3">
      <c r="B50" s="8">
        <v>582742</v>
      </c>
      <c r="D50" s="1">
        <v>200000</v>
      </c>
      <c r="E50" s="1">
        <v>200000</v>
      </c>
      <c r="F50" s="1">
        <v>200000</v>
      </c>
      <c r="G50" s="1">
        <v>200000</v>
      </c>
    </row>
    <row r="51" spans="2:7" x14ac:dyDescent="0.2">
      <c r="C51" t="s">
        <v>0</v>
      </c>
      <c r="D51" s="3">
        <f>D50*D29</f>
        <v>607469.869325281</v>
      </c>
      <c r="E51" t="s">
        <v>26</v>
      </c>
    </row>
    <row r="52" spans="2:7" x14ac:dyDescent="0.2">
      <c r="B52" t="s">
        <v>17</v>
      </c>
      <c r="C52" s="3">
        <f>D51-B50</f>
        <v>24727.869325281004</v>
      </c>
    </row>
    <row r="53" spans="2:7" ht="30" x14ac:dyDescent="0.3">
      <c r="D53" s="8">
        <f>D50*E29</f>
        <v>582742.46089972893</v>
      </c>
      <c r="E53" t="s">
        <v>27</v>
      </c>
    </row>
    <row r="55" spans="2:7" x14ac:dyDescent="0.2">
      <c r="B55">
        <f>B50/D50</f>
        <v>2.91371</v>
      </c>
    </row>
  </sheetData>
  <mergeCells count="3">
    <mergeCell ref="A3:E3"/>
    <mergeCell ref="A24:E24"/>
    <mergeCell ref="E43:E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CA8-413F-A84F-A87F-635C2F611D6B}">
  <dimension ref="A1:P46"/>
  <sheetViews>
    <sheetView tabSelected="1" topLeftCell="E1" zoomScale="187" zoomScaleNormal="142" workbookViewId="0">
      <selection activeCell="J9" sqref="J9"/>
    </sheetView>
  </sheetViews>
  <sheetFormatPr baseColWidth="10" defaultRowHeight="16" x14ac:dyDescent="0.2"/>
  <cols>
    <col min="1" max="6" width="10.83203125" style="65"/>
    <col min="7" max="7" width="11.6640625" style="65" bestFit="1" customWidth="1"/>
    <col min="8" max="16384" width="10.83203125" style="65"/>
  </cols>
  <sheetData>
    <row r="1" spans="1:16" x14ac:dyDescent="0.2">
      <c r="A1" s="61" t="s">
        <v>28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  <c r="P1" s="64"/>
    </row>
    <row r="2" spans="1:16" x14ac:dyDescent="0.2">
      <c r="A2" s="66" t="s">
        <v>3</v>
      </c>
      <c r="B2" s="60">
        <v>0.01</v>
      </c>
      <c r="C2" s="60">
        <v>0.02</v>
      </c>
      <c r="D2" s="60">
        <v>0.03</v>
      </c>
      <c r="E2" s="60">
        <v>0.04</v>
      </c>
      <c r="F2" s="67">
        <v>0.05</v>
      </c>
      <c r="G2" s="60">
        <v>0.06</v>
      </c>
      <c r="H2" s="60">
        <v>7.0000000000000007E-2</v>
      </c>
      <c r="I2" s="60">
        <v>0.08</v>
      </c>
      <c r="J2" s="60">
        <v>0.09</v>
      </c>
      <c r="K2" s="60">
        <v>0.1</v>
      </c>
      <c r="L2" s="60">
        <v>0.12</v>
      </c>
      <c r="M2" s="60">
        <v>0.14000000000000001</v>
      </c>
      <c r="N2" s="67">
        <v>0.16</v>
      </c>
      <c r="O2" s="67">
        <v>0.18</v>
      </c>
      <c r="P2" s="68">
        <v>0.2</v>
      </c>
    </row>
    <row r="3" spans="1:16" x14ac:dyDescent="0.2">
      <c r="A3" s="66">
        <v>1</v>
      </c>
      <c r="B3" s="69">
        <f t="shared" ref="B3:P18" si="0">1/(1+B$2)^$A3</f>
        <v>0.99009900990099009</v>
      </c>
      <c r="C3" s="69">
        <f>1/(1+C$2)^$A3</f>
        <v>0.98039215686274506</v>
      </c>
      <c r="D3" s="69">
        <f t="shared" si="0"/>
        <v>0.970873786407767</v>
      </c>
      <c r="E3" s="69">
        <f t="shared" si="0"/>
        <v>0.96153846153846145</v>
      </c>
      <c r="F3" s="69">
        <f>1/(1+F$2)^$A3</f>
        <v>0.95238095238095233</v>
      </c>
      <c r="G3" s="69">
        <f>1/(1+G$2)^$A3</f>
        <v>0.94339622641509424</v>
      </c>
      <c r="H3" s="69">
        <f>1/(1+H$2)^$A3</f>
        <v>0.93457943925233644</v>
      </c>
      <c r="I3" s="69">
        <f t="shared" ref="I3:L11" si="1">1/(1+I$2)^$A3</f>
        <v>0.92592592592592582</v>
      </c>
      <c r="J3" s="69">
        <f t="shared" si="1"/>
        <v>0.9174311926605504</v>
      </c>
      <c r="K3" s="69">
        <f>1/(1+K$2)^$A3</f>
        <v>0.90909090909090906</v>
      </c>
      <c r="L3" s="69">
        <f>1/(1+L$2)^$A3</f>
        <v>0.89285714285714279</v>
      </c>
      <c r="M3" s="69">
        <f t="shared" ref="M3:P11" si="2">1/(1+M$2)^$A3</f>
        <v>0.8771929824561403</v>
      </c>
      <c r="N3" s="69">
        <f t="shared" si="2"/>
        <v>0.86206896551724144</v>
      </c>
      <c r="O3" s="69">
        <f t="shared" si="2"/>
        <v>0.84745762711864414</v>
      </c>
      <c r="P3" s="70">
        <f t="shared" si="2"/>
        <v>0.83333333333333337</v>
      </c>
    </row>
    <row r="4" spans="1:16" x14ac:dyDescent="0.2">
      <c r="A4" s="66">
        <v>2</v>
      </c>
      <c r="B4" s="69">
        <f t="shared" si="0"/>
        <v>0.98029604940692083</v>
      </c>
      <c r="C4" s="69">
        <f t="shared" si="0"/>
        <v>0.96116878123798544</v>
      </c>
      <c r="D4" s="69">
        <f t="shared" si="0"/>
        <v>0.94259590913375435</v>
      </c>
      <c r="E4" s="69">
        <f t="shared" si="0"/>
        <v>0.92455621301775137</v>
      </c>
      <c r="F4" s="69">
        <f t="shared" ref="F4:H11" si="3">1/(1+F$2)^$A4</f>
        <v>0.90702947845804982</v>
      </c>
      <c r="G4" s="69">
        <f t="shared" si="3"/>
        <v>0.88999644001423983</v>
      </c>
      <c r="H4" s="69">
        <f t="shared" si="3"/>
        <v>0.87343872827321156</v>
      </c>
      <c r="I4" s="69">
        <f t="shared" si="1"/>
        <v>0.85733882030178321</v>
      </c>
      <c r="J4" s="69">
        <f t="shared" si="1"/>
        <v>0.84167999326655996</v>
      </c>
      <c r="K4" s="69">
        <f t="shared" si="1"/>
        <v>0.82644628099173545</v>
      </c>
      <c r="L4" s="69">
        <f t="shared" si="1"/>
        <v>0.79719387755102034</v>
      </c>
      <c r="M4" s="69">
        <f t="shared" si="2"/>
        <v>0.76946752847029842</v>
      </c>
      <c r="N4" s="69">
        <f t="shared" si="2"/>
        <v>0.74316290130796681</v>
      </c>
      <c r="O4" s="69">
        <f t="shared" si="2"/>
        <v>0.71818442976156283</v>
      </c>
      <c r="P4" s="70">
        <f t="shared" si="2"/>
        <v>0.69444444444444442</v>
      </c>
    </row>
    <row r="5" spans="1:16" x14ac:dyDescent="0.2">
      <c r="A5" s="66">
        <v>3</v>
      </c>
      <c r="B5" s="69">
        <f t="shared" si="0"/>
        <v>0.97059014792764453</v>
      </c>
      <c r="C5" s="69">
        <f t="shared" si="0"/>
        <v>0.94232233454704462</v>
      </c>
      <c r="D5" s="69">
        <f t="shared" si="0"/>
        <v>0.91514165935315961</v>
      </c>
      <c r="E5" s="69">
        <f t="shared" si="0"/>
        <v>0.88899635867091487</v>
      </c>
      <c r="F5" s="69">
        <f t="shared" si="3"/>
        <v>0.86383759853147601</v>
      </c>
      <c r="G5" s="69">
        <f t="shared" si="3"/>
        <v>0.8396192830323016</v>
      </c>
      <c r="H5" s="69">
        <f t="shared" si="3"/>
        <v>0.81629787689085187</v>
      </c>
      <c r="I5" s="69">
        <f t="shared" si="1"/>
        <v>0.79383224102016958</v>
      </c>
      <c r="J5" s="69">
        <f t="shared" si="1"/>
        <v>0.77218348006106419</v>
      </c>
      <c r="K5" s="69">
        <f t="shared" si="1"/>
        <v>0.75131480090157754</v>
      </c>
      <c r="L5" s="69">
        <f t="shared" si="1"/>
        <v>0.71178024781341087</v>
      </c>
      <c r="M5" s="69">
        <f t="shared" si="2"/>
        <v>0.67497151620201612</v>
      </c>
      <c r="N5" s="69">
        <f t="shared" si="2"/>
        <v>0.64065767354135073</v>
      </c>
      <c r="O5" s="69">
        <f t="shared" si="2"/>
        <v>0.6086308726792905</v>
      </c>
      <c r="P5" s="70">
        <f t="shared" si="2"/>
        <v>0.57870370370370372</v>
      </c>
    </row>
    <row r="6" spans="1:16" x14ac:dyDescent="0.2">
      <c r="A6" s="66">
        <v>4</v>
      </c>
      <c r="B6" s="69">
        <f t="shared" si="0"/>
        <v>0.96098034448281622</v>
      </c>
      <c r="C6" s="69">
        <f t="shared" si="0"/>
        <v>0.9238454260265142</v>
      </c>
      <c r="D6" s="69">
        <f t="shared" si="0"/>
        <v>0.888487047915689</v>
      </c>
      <c r="E6" s="69">
        <f t="shared" si="0"/>
        <v>0.85480419102972571</v>
      </c>
      <c r="F6" s="69">
        <f t="shared" si="3"/>
        <v>0.82270247479188197</v>
      </c>
      <c r="G6" s="69">
        <f t="shared" si="3"/>
        <v>0.79209366323802044</v>
      </c>
      <c r="H6" s="69">
        <f t="shared" si="3"/>
        <v>0.7628952120475252</v>
      </c>
      <c r="I6" s="69">
        <f t="shared" si="1"/>
        <v>0.73502985279645328</v>
      </c>
      <c r="J6" s="69">
        <f t="shared" si="1"/>
        <v>0.7084252110651964</v>
      </c>
      <c r="K6" s="69">
        <f t="shared" si="1"/>
        <v>0.68301345536507052</v>
      </c>
      <c r="L6" s="69">
        <f t="shared" si="1"/>
        <v>0.63551807840483121</v>
      </c>
      <c r="M6" s="69">
        <f t="shared" si="2"/>
        <v>0.59208027737018942</v>
      </c>
      <c r="N6" s="69">
        <f t="shared" si="2"/>
        <v>0.5522910978804747</v>
      </c>
      <c r="O6" s="69">
        <f t="shared" si="2"/>
        <v>0.51578887515194116</v>
      </c>
      <c r="P6" s="70">
        <f t="shared" si="2"/>
        <v>0.48225308641975312</v>
      </c>
    </row>
    <row r="7" spans="1:16" x14ac:dyDescent="0.2">
      <c r="A7" s="66">
        <v>5</v>
      </c>
      <c r="B7" s="69">
        <f t="shared" si="0"/>
        <v>0.95146568760674888</v>
      </c>
      <c r="C7" s="69">
        <f t="shared" si="0"/>
        <v>0.90573080982991594</v>
      </c>
      <c r="D7" s="69">
        <f t="shared" si="0"/>
        <v>0.86260878438416411</v>
      </c>
      <c r="E7" s="69">
        <f t="shared" si="0"/>
        <v>0.82192710675935154</v>
      </c>
      <c r="F7" s="69">
        <f t="shared" si="3"/>
        <v>0.78352616646845896</v>
      </c>
      <c r="G7" s="69">
        <f t="shared" si="3"/>
        <v>0.74725817286605689</v>
      </c>
      <c r="H7" s="69">
        <f t="shared" si="3"/>
        <v>0.71298617948366838</v>
      </c>
      <c r="I7" s="69">
        <f t="shared" si="1"/>
        <v>0.68058319703375303</v>
      </c>
      <c r="J7" s="69">
        <f t="shared" si="1"/>
        <v>0.64993138629834524</v>
      </c>
      <c r="K7" s="69">
        <f t="shared" si="1"/>
        <v>0.62092132305915493</v>
      </c>
      <c r="L7" s="69">
        <f t="shared" si="1"/>
        <v>0.56742685571859919</v>
      </c>
      <c r="M7" s="69">
        <f t="shared" si="2"/>
        <v>0.51936866435981521</v>
      </c>
      <c r="N7" s="69">
        <f t="shared" si="2"/>
        <v>0.47611301541420237</v>
      </c>
      <c r="O7" s="69">
        <f t="shared" si="2"/>
        <v>0.43710921623045873</v>
      </c>
      <c r="P7" s="70">
        <f t="shared" si="2"/>
        <v>0.4018775720164609</v>
      </c>
    </row>
    <row r="8" spans="1:16" x14ac:dyDescent="0.2">
      <c r="A8" s="66">
        <v>6</v>
      </c>
      <c r="B8" s="69">
        <f t="shared" si="0"/>
        <v>0.94204523525420658</v>
      </c>
      <c r="C8" s="69">
        <f t="shared" si="0"/>
        <v>0.88797138218619198</v>
      </c>
      <c r="D8" s="69">
        <f t="shared" si="0"/>
        <v>0.83748425668365445</v>
      </c>
      <c r="E8" s="69">
        <f t="shared" si="0"/>
        <v>0.79031452573014571</v>
      </c>
      <c r="F8" s="69">
        <f t="shared" si="3"/>
        <v>0.74621539663662761</v>
      </c>
      <c r="G8" s="69">
        <f t="shared" si="3"/>
        <v>0.70496054043967626</v>
      </c>
      <c r="H8" s="69">
        <f t="shared" si="3"/>
        <v>0.66634222381651254</v>
      </c>
      <c r="I8" s="69">
        <f t="shared" si="1"/>
        <v>0.63016962688310452</v>
      </c>
      <c r="J8" s="69">
        <f t="shared" si="1"/>
        <v>0.5962673268792158</v>
      </c>
      <c r="K8" s="69">
        <f t="shared" si="1"/>
        <v>0.56447393005377722</v>
      </c>
      <c r="L8" s="69">
        <f t="shared" si="1"/>
        <v>0.50663112117732068</v>
      </c>
      <c r="M8" s="69">
        <f t="shared" si="2"/>
        <v>0.45558654768404844</v>
      </c>
      <c r="N8" s="69">
        <f t="shared" si="2"/>
        <v>0.41044225466741585</v>
      </c>
      <c r="O8" s="69">
        <f t="shared" si="2"/>
        <v>0.37043153917835481</v>
      </c>
      <c r="P8" s="70">
        <f t="shared" si="2"/>
        <v>0.33489797668038412</v>
      </c>
    </row>
    <row r="9" spans="1:16" x14ac:dyDescent="0.2">
      <c r="A9" s="66">
        <v>7</v>
      </c>
      <c r="B9" s="69">
        <f t="shared" si="0"/>
        <v>0.93271805470713554</v>
      </c>
      <c r="C9" s="69">
        <f t="shared" si="0"/>
        <v>0.87056017861391388</v>
      </c>
      <c r="D9" s="69">
        <f t="shared" si="0"/>
        <v>0.81309151134335378</v>
      </c>
      <c r="E9" s="69">
        <f t="shared" si="0"/>
        <v>0.75991781320206331</v>
      </c>
      <c r="F9" s="69">
        <f t="shared" si="3"/>
        <v>0.71068133013012147</v>
      </c>
      <c r="G9" s="69">
        <f t="shared" si="3"/>
        <v>0.66505711362233599</v>
      </c>
      <c r="H9" s="69">
        <f t="shared" si="3"/>
        <v>0.62274974188459109</v>
      </c>
      <c r="I9" s="69">
        <f t="shared" si="1"/>
        <v>0.58349039526213387</v>
      </c>
      <c r="J9" s="69">
        <f t="shared" si="1"/>
        <v>0.54703424484331731</v>
      </c>
      <c r="K9" s="69">
        <f t="shared" si="1"/>
        <v>0.51315811823070645</v>
      </c>
      <c r="L9" s="69">
        <f t="shared" si="1"/>
        <v>0.45234921533689343</v>
      </c>
      <c r="M9" s="69">
        <f t="shared" si="2"/>
        <v>0.39963732252986695</v>
      </c>
      <c r="N9" s="69">
        <f t="shared" si="2"/>
        <v>0.35382952988570338</v>
      </c>
      <c r="O9" s="69">
        <f t="shared" si="2"/>
        <v>0.31392503320199561</v>
      </c>
      <c r="P9" s="70">
        <f t="shared" si="2"/>
        <v>0.27908164723365342</v>
      </c>
    </row>
    <row r="10" spans="1:16" x14ac:dyDescent="0.2">
      <c r="A10" s="66">
        <v>8</v>
      </c>
      <c r="B10" s="69">
        <f t="shared" si="0"/>
        <v>0.92348322248231218</v>
      </c>
      <c r="C10" s="69">
        <f t="shared" si="0"/>
        <v>0.85349037119011162</v>
      </c>
      <c r="D10" s="69">
        <f t="shared" si="0"/>
        <v>0.78940923431393573</v>
      </c>
      <c r="E10" s="69">
        <f t="shared" si="0"/>
        <v>0.73069020500198378</v>
      </c>
      <c r="F10" s="69">
        <f t="shared" si="3"/>
        <v>0.67683936202868722</v>
      </c>
      <c r="G10" s="69">
        <f t="shared" si="3"/>
        <v>0.62741237134182648</v>
      </c>
      <c r="H10" s="69">
        <f t="shared" si="3"/>
        <v>0.5820091045650384</v>
      </c>
      <c r="I10" s="69">
        <f t="shared" si="1"/>
        <v>0.54026888450197574</v>
      </c>
      <c r="J10" s="69">
        <f t="shared" si="1"/>
        <v>0.50186627967276809</v>
      </c>
      <c r="K10" s="69">
        <f t="shared" si="1"/>
        <v>0.46650738020973315</v>
      </c>
      <c r="L10" s="69">
        <f t="shared" si="1"/>
        <v>0.4038832279793691</v>
      </c>
      <c r="M10" s="69">
        <f t="shared" si="2"/>
        <v>0.35055905485076044</v>
      </c>
      <c r="N10" s="69">
        <f t="shared" si="2"/>
        <v>0.30502545679802012</v>
      </c>
      <c r="O10" s="69">
        <f t="shared" si="2"/>
        <v>0.26603816373050476</v>
      </c>
      <c r="P10" s="70">
        <f t="shared" si="2"/>
        <v>0.23256803936137788</v>
      </c>
    </row>
    <row r="11" spans="1:16" x14ac:dyDescent="0.2">
      <c r="A11" s="66">
        <v>9</v>
      </c>
      <c r="B11" s="69">
        <f t="shared" si="0"/>
        <v>0.91433982423991289</v>
      </c>
      <c r="C11" s="69">
        <f t="shared" si="0"/>
        <v>0.83675526587265847</v>
      </c>
      <c r="D11" s="69">
        <f t="shared" si="0"/>
        <v>0.76641673234362695</v>
      </c>
      <c r="E11" s="69">
        <f t="shared" si="0"/>
        <v>0.70258673557883045</v>
      </c>
      <c r="F11" s="69">
        <f t="shared" si="3"/>
        <v>0.64460891621779726</v>
      </c>
      <c r="G11" s="69">
        <f t="shared" si="3"/>
        <v>0.59189846353002495</v>
      </c>
      <c r="H11" s="69">
        <f t="shared" si="3"/>
        <v>0.54393374258414806</v>
      </c>
      <c r="I11" s="69">
        <f t="shared" si="1"/>
        <v>0.50024896713145905</v>
      </c>
      <c r="J11" s="69">
        <f t="shared" si="1"/>
        <v>0.46042777951630098</v>
      </c>
      <c r="K11" s="69">
        <f t="shared" si="1"/>
        <v>0.42409761837248466</v>
      </c>
      <c r="L11" s="69">
        <f t="shared" si="1"/>
        <v>0.36061002498157957</v>
      </c>
      <c r="M11" s="69">
        <f t="shared" si="2"/>
        <v>0.3075079428515442</v>
      </c>
      <c r="N11" s="69">
        <f t="shared" si="2"/>
        <v>0.26295297999829326</v>
      </c>
      <c r="O11" s="69">
        <f t="shared" si="2"/>
        <v>0.22545607095805489</v>
      </c>
      <c r="P11" s="70">
        <f t="shared" si="2"/>
        <v>0.1938066994678149</v>
      </c>
    </row>
    <row r="12" spans="1:16" x14ac:dyDescent="0.2">
      <c r="A12" s="66">
        <v>10</v>
      </c>
      <c r="B12" s="69">
        <f t="shared" si="0"/>
        <v>0.90528695469298315</v>
      </c>
      <c r="C12" s="69">
        <f t="shared" si="0"/>
        <v>0.82034829987515534</v>
      </c>
      <c r="D12" s="69">
        <f t="shared" si="0"/>
        <v>0.74409391489672516</v>
      </c>
      <c r="E12" s="69">
        <f t="shared" si="0"/>
        <v>0.67556416882579851</v>
      </c>
      <c r="F12" s="69">
        <f t="shared" si="0"/>
        <v>0.61391325354075932</v>
      </c>
      <c r="G12" s="69">
        <f t="shared" si="0"/>
        <v>0.55839477691511785</v>
      </c>
      <c r="H12" s="69">
        <f t="shared" si="0"/>
        <v>0.5083492921347178</v>
      </c>
      <c r="I12" s="69">
        <f t="shared" si="0"/>
        <v>0.46319348808468425</v>
      </c>
      <c r="J12" s="69">
        <f t="shared" si="0"/>
        <v>0.42241080689568894</v>
      </c>
      <c r="K12" s="69">
        <f t="shared" si="0"/>
        <v>0.38554328942953148</v>
      </c>
      <c r="L12" s="69">
        <f t="shared" si="0"/>
        <v>0.32197323659069599</v>
      </c>
      <c r="M12" s="69">
        <f t="shared" si="0"/>
        <v>0.26974380951889843</v>
      </c>
      <c r="N12" s="69">
        <f t="shared" si="0"/>
        <v>0.22668360344680452</v>
      </c>
      <c r="O12" s="69">
        <f t="shared" si="0"/>
        <v>0.19106446691360587</v>
      </c>
      <c r="P12" s="70">
        <f t="shared" si="0"/>
        <v>0.16150558288984573</v>
      </c>
    </row>
    <row r="13" spans="1:16" x14ac:dyDescent="0.2">
      <c r="A13" s="66">
        <v>11</v>
      </c>
      <c r="B13" s="69">
        <f t="shared" si="0"/>
        <v>0.89632371751780526</v>
      </c>
      <c r="C13" s="69">
        <f t="shared" si="0"/>
        <v>0.80426303909328967</v>
      </c>
      <c r="D13" s="69">
        <f t="shared" si="0"/>
        <v>0.72242127659876232</v>
      </c>
      <c r="E13" s="69">
        <f t="shared" si="0"/>
        <v>0.6495809315632679</v>
      </c>
      <c r="F13" s="69">
        <f t="shared" si="0"/>
        <v>0.5846792890864374</v>
      </c>
      <c r="G13" s="69">
        <f t="shared" si="0"/>
        <v>0.52678752539162055</v>
      </c>
      <c r="H13" s="69">
        <f t="shared" si="0"/>
        <v>0.47509279638758667</v>
      </c>
      <c r="I13" s="69">
        <f t="shared" si="0"/>
        <v>0.42888285933767062</v>
      </c>
      <c r="J13" s="69">
        <f t="shared" si="0"/>
        <v>0.38753285036301738</v>
      </c>
      <c r="K13" s="69">
        <f t="shared" si="0"/>
        <v>0.3504938994813922</v>
      </c>
      <c r="L13" s="69">
        <f t="shared" si="0"/>
        <v>0.28747610409883567</v>
      </c>
      <c r="M13" s="69">
        <f t="shared" si="0"/>
        <v>0.23661737677096348</v>
      </c>
      <c r="N13" s="69">
        <f t="shared" si="0"/>
        <v>0.19541689952310734</v>
      </c>
      <c r="O13" s="69">
        <f t="shared" si="0"/>
        <v>0.1619190397572931</v>
      </c>
      <c r="P13" s="70">
        <f t="shared" si="0"/>
        <v>0.13458798574153813</v>
      </c>
    </row>
    <row r="14" spans="1:16" x14ac:dyDescent="0.2">
      <c r="A14" s="66">
        <v>12</v>
      </c>
      <c r="B14" s="69">
        <f t="shared" si="0"/>
        <v>0.88744922526515368</v>
      </c>
      <c r="C14" s="69">
        <f t="shared" si="0"/>
        <v>0.78849317558165644</v>
      </c>
      <c r="D14" s="69">
        <f t="shared" si="0"/>
        <v>0.70137988019297326</v>
      </c>
      <c r="E14" s="69">
        <f t="shared" si="0"/>
        <v>0.62459704958006512</v>
      </c>
      <c r="F14" s="69">
        <f t="shared" si="0"/>
        <v>0.5568374181775595</v>
      </c>
      <c r="G14" s="69">
        <f t="shared" si="0"/>
        <v>0.4969693635770005</v>
      </c>
      <c r="H14" s="69">
        <f t="shared" si="0"/>
        <v>0.44401195924073528</v>
      </c>
      <c r="I14" s="69">
        <f t="shared" si="0"/>
        <v>0.39711375864599124</v>
      </c>
      <c r="J14" s="69">
        <f t="shared" si="0"/>
        <v>0.35553472510368567</v>
      </c>
      <c r="K14" s="69">
        <f t="shared" si="0"/>
        <v>0.31863081771035656</v>
      </c>
      <c r="L14" s="69">
        <f t="shared" si="0"/>
        <v>0.25667509294538904</v>
      </c>
      <c r="M14" s="69">
        <f t="shared" si="0"/>
        <v>0.20755910243066969</v>
      </c>
      <c r="N14" s="69">
        <f t="shared" si="0"/>
        <v>0.16846284441647186</v>
      </c>
      <c r="O14" s="69">
        <f t="shared" si="0"/>
        <v>0.13721952521804504</v>
      </c>
      <c r="P14" s="70">
        <f t="shared" si="0"/>
        <v>0.11215665478461512</v>
      </c>
    </row>
    <row r="15" spans="1:16" x14ac:dyDescent="0.2">
      <c r="A15" s="66">
        <v>13</v>
      </c>
      <c r="B15" s="69">
        <f t="shared" si="0"/>
        <v>0.87866259927242929</v>
      </c>
      <c r="C15" s="69">
        <f t="shared" si="0"/>
        <v>0.77303252508005538</v>
      </c>
      <c r="D15" s="69">
        <f t="shared" si="0"/>
        <v>0.68095133999317792</v>
      </c>
      <c r="E15" s="69">
        <f t="shared" si="0"/>
        <v>0.600574086134678</v>
      </c>
      <c r="F15" s="69">
        <f t="shared" si="0"/>
        <v>0.53032135064529462</v>
      </c>
      <c r="G15" s="69">
        <f t="shared" si="0"/>
        <v>0.46883902224245327</v>
      </c>
      <c r="H15" s="69">
        <f t="shared" si="0"/>
        <v>0.41496444788853759</v>
      </c>
      <c r="I15" s="69">
        <f t="shared" si="0"/>
        <v>0.36769792467221413</v>
      </c>
      <c r="J15" s="69">
        <f t="shared" si="0"/>
        <v>0.32617864688411524</v>
      </c>
      <c r="K15" s="69">
        <f t="shared" si="0"/>
        <v>0.28966437973668779</v>
      </c>
      <c r="L15" s="69">
        <f t="shared" si="0"/>
        <v>0.22917419012981158</v>
      </c>
      <c r="M15" s="69">
        <f t="shared" si="0"/>
        <v>0.18206938809707865</v>
      </c>
      <c r="N15" s="69">
        <f t="shared" si="0"/>
        <v>0.14522659001419991</v>
      </c>
      <c r="O15" s="69">
        <f t="shared" si="0"/>
        <v>0.11628773323563139</v>
      </c>
      <c r="P15" s="70">
        <f t="shared" si="0"/>
        <v>9.3463878987179255E-2</v>
      </c>
    </row>
    <row r="16" spans="1:16" x14ac:dyDescent="0.2">
      <c r="A16" s="66">
        <v>14</v>
      </c>
      <c r="B16" s="69">
        <f t="shared" si="0"/>
        <v>0.86996296957666264</v>
      </c>
      <c r="C16" s="69">
        <f t="shared" si="0"/>
        <v>0.75787502458828948</v>
      </c>
      <c r="D16" s="69">
        <f t="shared" si="0"/>
        <v>0.66111780581861923</v>
      </c>
      <c r="E16" s="69">
        <f t="shared" si="0"/>
        <v>0.57747508282180582</v>
      </c>
      <c r="F16" s="69">
        <f t="shared" si="0"/>
        <v>0.50506795299551888</v>
      </c>
      <c r="G16" s="69">
        <f t="shared" si="0"/>
        <v>0.44230096437967292</v>
      </c>
      <c r="H16" s="69">
        <f t="shared" si="0"/>
        <v>0.3878172410173249</v>
      </c>
      <c r="I16" s="69">
        <f t="shared" si="0"/>
        <v>0.34046104136316119</v>
      </c>
      <c r="J16" s="69">
        <f t="shared" si="0"/>
        <v>0.29924646503129837</v>
      </c>
      <c r="K16" s="69">
        <f t="shared" si="0"/>
        <v>0.26333125430607973</v>
      </c>
      <c r="L16" s="69">
        <f t="shared" si="0"/>
        <v>0.20461981261590317</v>
      </c>
      <c r="M16" s="69">
        <f t="shared" si="0"/>
        <v>0.15970998955884091</v>
      </c>
      <c r="N16" s="69">
        <f t="shared" si="0"/>
        <v>0.12519533621913784</v>
      </c>
      <c r="O16" s="69">
        <f t="shared" si="0"/>
        <v>9.8548926470874057E-2</v>
      </c>
      <c r="P16" s="70">
        <f t="shared" si="0"/>
        <v>7.7886565822649384E-2</v>
      </c>
    </row>
    <row r="17" spans="1:16" x14ac:dyDescent="0.2">
      <c r="A17" s="66">
        <v>15</v>
      </c>
      <c r="B17" s="69">
        <f t="shared" si="0"/>
        <v>0.86134947482837909</v>
      </c>
      <c r="C17" s="69">
        <f t="shared" si="0"/>
        <v>0.74301472998851925</v>
      </c>
      <c r="D17" s="69">
        <f t="shared" si="0"/>
        <v>0.64186194739671765</v>
      </c>
      <c r="E17" s="69">
        <f t="shared" si="0"/>
        <v>0.55526450271327477</v>
      </c>
      <c r="F17" s="69">
        <f t="shared" si="0"/>
        <v>0.48101709809097021</v>
      </c>
      <c r="G17" s="69">
        <f t="shared" si="0"/>
        <v>0.41726506073554037</v>
      </c>
      <c r="H17" s="69">
        <f t="shared" si="0"/>
        <v>0.36244601964235967</v>
      </c>
      <c r="I17" s="69">
        <f t="shared" si="0"/>
        <v>0.31524170496588994</v>
      </c>
      <c r="J17" s="69">
        <f t="shared" si="0"/>
        <v>0.27453804131311776</v>
      </c>
      <c r="K17" s="69">
        <f t="shared" si="0"/>
        <v>0.23939204936916339</v>
      </c>
      <c r="L17" s="69">
        <f t="shared" si="0"/>
        <v>0.18269626126419927</v>
      </c>
      <c r="M17" s="69">
        <f t="shared" si="0"/>
        <v>0.1400964820691587</v>
      </c>
      <c r="N17" s="69">
        <f t="shared" si="0"/>
        <v>0.10792701398201539</v>
      </c>
      <c r="O17" s="69">
        <f t="shared" si="0"/>
        <v>8.351603938209666E-2</v>
      </c>
      <c r="P17" s="70">
        <f t="shared" si="0"/>
        <v>6.4905471518874491E-2</v>
      </c>
    </row>
    <row r="18" spans="1:16" x14ac:dyDescent="0.2">
      <c r="A18" s="66">
        <v>16</v>
      </c>
      <c r="B18" s="69">
        <f t="shared" si="0"/>
        <v>0.8528212622063156</v>
      </c>
      <c r="C18" s="69">
        <f t="shared" si="0"/>
        <v>0.72844581371423445</v>
      </c>
      <c r="D18" s="69">
        <f t="shared" si="0"/>
        <v>0.62316693922011435</v>
      </c>
      <c r="E18" s="69">
        <f t="shared" si="0"/>
        <v>0.53390817568584104</v>
      </c>
      <c r="F18" s="69">
        <f t="shared" si="0"/>
        <v>0.45811152199140021</v>
      </c>
      <c r="G18" s="69">
        <f t="shared" si="0"/>
        <v>0.39364628371277405</v>
      </c>
      <c r="H18" s="69">
        <f t="shared" si="0"/>
        <v>0.33873459779659787</v>
      </c>
      <c r="I18" s="69">
        <f t="shared" si="0"/>
        <v>0.29189046756100923</v>
      </c>
      <c r="J18" s="69">
        <f t="shared" si="0"/>
        <v>0.2518697626725851</v>
      </c>
      <c r="K18" s="69">
        <f t="shared" si="0"/>
        <v>0.21762913579014853</v>
      </c>
      <c r="L18" s="69">
        <f t="shared" si="0"/>
        <v>0.16312166184303503</v>
      </c>
      <c r="M18" s="69">
        <f t="shared" si="0"/>
        <v>0.12289165093785848</v>
      </c>
      <c r="N18" s="69">
        <f t="shared" si="0"/>
        <v>9.3040529294840857E-2</v>
      </c>
      <c r="O18" s="69">
        <f t="shared" si="0"/>
        <v>7.0776304561098874E-2</v>
      </c>
      <c r="P18" s="70">
        <f t="shared" si="0"/>
        <v>5.4087892932395409E-2</v>
      </c>
    </row>
    <row r="19" spans="1:16" x14ac:dyDescent="0.2">
      <c r="A19" s="66">
        <v>17</v>
      </c>
      <c r="B19" s="69">
        <f t="shared" ref="B19:P22" si="4">1/(1+B$2)^$A19</f>
        <v>0.84437748733298568</v>
      </c>
      <c r="C19" s="69">
        <f t="shared" si="4"/>
        <v>0.7141625624649357</v>
      </c>
      <c r="D19" s="69">
        <f t="shared" si="4"/>
        <v>0.60501644584477121</v>
      </c>
      <c r="E19" s="69">
        <f t="shared" si="4"/>
        <v>0.51337324585177024</v>
      </c>
      <c r="F19" s="69">
        <f t="shared" si="4"/>
        <v>0.43629668761085727</v>
      </c>
      <c r="G19" s="69">
        <f t="shared" si="4"/>
        <v>0.37136441859695657</v>
      </c>
      <c r="H19" s="69">
        <f t="shared" si="4"/>
        <v>0.31657439046411018</v>
      </c>
      <c r="I19" s="69">
        <f t="shared" si="4"/>
        <v>0.27026895144537894</v>
      </c>
      <c r="J19" s="69">
        <f t="shared" si="4"/>
        <v>0.23107317676383954</v>
      </c>
      <c r="K19" s="69">
        <f t="shared" si="4"/>
        <v>0.19784466890013502</v>
      </c>
      <c r="L19" s="69">
        <f t="shared" si="4"/>
        <v>0.14564434093128129</v>
      </c>
      <c r="M19" s="69">
        <f t="shared" si="4"/>
        <v>0.107799693805139</v>
      </c>
      <c r="N19" s="69">
        <f t="shared" si="4"/>
        <v>8.0207352840380053E-2</v>
      </c>
      <c r="O19" s="69">
        <f t="shared" si="4"/>
        <v>5.9979919119575315E-2</v>
      </c>
      <c r="P19" s="70">
        <f t="shared" si="4"/>
        <v>4.5073244110329508E-2</v>
      </c>
    </row>
    <row r="20" spans="1:16" x14ac:dyDescent="0.2">
      <c r="A20" s="66">
        <v>18</v>
      </c>
      <c r="B20" s="69">
        <f t="shared" si="4"/>
        <v>0.83601731419107495</v>
      </c>
      <c r="C20" s="69">
        <f t="shared" si="4"/>
        <v>0.7001593749656233</v>
      </c>
      <c r="D20" s="69">
        <f t="shared" si="4"/>
        <v>0.5873946076162827</v>
      </c>
      <c r="E20" s="69">
        <f t="shared" si="4"/>
        <v>0.49362812101131748</v>
      </c>
      <c r="F20" s="69">
        <f t="shared" si="4"/>
        <v>0.41552065486748313</v>
      </c>
      <c r="G20" s="69">
        <f t="shared" si="4"/>
        <v>0.35034379112920433</v>
      </c>
      <c r="H20" s="69">
        <f t="shared" si="4"/>
        <v>0.29586391632159825</v>
      </c>
      <c r="I20" s="69">
        <f t="shared" si="4"/>
        <v>0.25024902911609154</v>
      </c>
      <c r="J20" s="69">
        <f t="shared" si="4"/>
        <v>0.21199374015031147</v>
      </c>
      <c r="K20" s="69">
        <f t="shared" si="4"/>
        <v>0.17985878990921364</v>
      </c>
      <c r="L20" s="69">
        <f t="shared" si="4"/>
        <v>0.13003959011721541</v>
      </c>
      <c r="M20" s="69">
        <f t="shared" si="4"/>
        <v>9.4561134916788581E-2</v>
      </c>
      <c r="N20" s="69">
        <f t="shared" si="4"/>
        <v>6.9144269689982801E-2</v>
      </c>
      <c r="O20" s="69">
        <f t="shared" si="4"/>
        <v>5.0830439931843489E-2</v>
      </c>
      <c r="P20" s="70">
        <f t="shared" si="4"/>
        <v>3.7561036758607926E-2</v>
      </c>
    </row>
    <row r="21" spans="1:16" x14ac:dyDescent="0.2">
      <c r="A21" s="66">
        <v>19</v>
      </c>
      <c r="B21" s="69">
        <f t="shared" si="4"/>
        <v>0.82773991504066846</v>
      </c>
      <c r="C21" s="69">
        <f t="shared" si="4"/>
        <v>0.68643075977021895</v>
      </c>
      <c r="D21" s="69">
        <f t="shared" si="4"/>
        <v>0.57028602681192497</v>
      </c>
      <c r="E21" s="69">
        <f t="shared" si="4"/>
        <v>0.47464242404934376</v>
      </c>
      <c r="F21" s="69">
        <f t="shared" si="4"/>
        <v>0.39573395701665059</v>
      </c>
      <c r="G21" s="69">
        <f t="shared" si="4"/>
        <v>0.3305130104992493</v>
      </c>
      <c r="H21" s="69">
        <f t="shared" si="4"/>
        <v>0.27650833301083949</v>
      </c>
      <c r="I21" s="69">
        <f t="shared" si="4"/>
        <v>0.23171206399638106</v>
      </c>
      <c r="J21" s="69">
        <f t="shared" si="4"/>
        <v>0.19448966986267105</v>
      </c>
      <c r="K21" s="69">
        <f t="shared" si="4"/>
        <v>0.16350799082655781</v>
      </c>
      <c r="L21" s="69">
        <f t="shared" si="4"/>
        <v>0.1161067768903709</v>
      </c>
      <c r="M21" s="69">
        <f t="shared" si="4"/>
        <v>8.2948363962095248E-2</v>
      </c>
      <c r="N21" s="69">
        <f t="shared" si="4"/>
        <v>5.9607129043088625E-2</v>
      </c>
      <c r="O21" s="69">
        <f t="shared" si="4"/>
        <v>4.3076644010036858E-2</v>
      </c>
      <c r="P21" s="70">
        <f t="shared" si="4"/>
        <v>3.1300863965506603E-2</v>
      </c>
    </row>
    <row r="22" spans="1:16" ht="17" thickBot="1" x14ac:dyDescent="0.25">
      <c r="A22" s="71">
        <v>20</v>
      </c>
      <c r="B22" s="72">
        <f t="shared" si="4"/>
        <v>0.81954447033729538</v>
      </c>
      <c r="C22" s="72">
        <f t="shared" si="4"/>
        <v>0.67297133310805779</v>
      </c>
      <c r="D22" s="72">
        <f t="shared" si="4"/>
        <v>0.55367575418633497</v>
      </c>
      <c r="E22" s="72">
        <f t="shared" si="4"/>
        <v>0.45638694620129205</v>
      </c>
      <c r="F22" s="72">
        <f t="shared" si="4"/>
        <v>0.37688948287300061</v>
      </c>
      <c r="G22" s="72">
        <f t="shared" si="4"/>
        <v>0.31180472688608429</v>
      </c>
      <c r="H22" s="72">
        <f t="shared" si="4"/>
        <v>0.2584190028138687</v>
      </c>
      <c r="I22" s="72">
        <f t="shared" si="4"/>
        <v>0.21454820740405653</v>
      </c>
      <c r="J22" s="72">
        <f t="shared" si="4"/>
        <v>0.17843088978226704</v>
      </c>
      <c r="K22" s="72">
        <f t="shared" si="4"/>
        <v>0.14864362802414349</v>
      </c>
      <c r="L22" s="72">
        <f t="shared" si="4"/>
        <v>0.1036667650806883</v>
      </c>
      <c r="M22" s="72">
        <f t="shared" si="4"/>
        <v>7.2761722773767745E-2</v>
      </c>
      <c r="N22" s="72">
        <f t="shared" si="4"/>
        <v>5.138545607162813E-2</v>
      </c>
      <c r="O22" s="72">
        <f t="shared" si="4"/>
        <v>3.6505630516980393E-2</v>
      </c>
      <c r="P22" s="73">
        <f t="shared" si="4"/>
        <v>2.6084053304588836E-2</v>
      </c>
    </row>
    <row r="24" spans="1:16" ht="17" thickBot="1" x14ac:dyDescent="0.25"/>
    <row r="25" spans="1:16" x14ac:dyDescent="0.2">
      <c r="A25" s="61" t="s">
        <v>29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3"/>
      <c r="P25" s="64"/>
    </row>
    <row r="26" spans="1:16" x14ac:dyDescent="0.2">
      <c r="A26" s="66" t="s">
        <v>3</v>
      </c>
      <c r="B26" s="60">
        <v>0.01</v>
      </c>
      <c r="C26" s="60">
        <v>0.02</v>
      </c>
      <c r="D26" s="60">
        <v>0.03</v>
      </c>
      <c r="E26" s="60">
        <v>0.04</v>
      </c>
      <c r="F26" s="67">
        <v>0.05</v>
      </c>
      <c r="G26" s="60">
        <v>0.06</v>
      </c>
      <c r="H26" s="60">
        <v>7.0000000000000007E-2</v>
      </c>
      <c r="I26" s="60">
        <v>0.08</v>
      </c>
      <c r="J26" s="60">
        <v>0.09</v>
      </c>
      <c r="K26" s="60">
        <v>0.1</v>
      </c>
      <c r="L26" s="60">
        <v>0.12</v>
      </c>
      <c r="M26" s="60">
        <v>0.14000000000000001</v>
      </c>
      <c r="N26" s="67">
        <v>0.16</v>
      </c>
      <c r="O26" s="67">
        <v>0.18</v>
      </c>
      <c r="P26" s="68">
        <v>0.2</v>
      </c>
    </row>
    <row r="27" spans="1:16" x14ac:dyDescent="0.2">
      <c r="A27" s="66">
        <v>1</v>
      </c>
      <c r="B27" s="69">
        <f>B3</f>
        <v>0.99009900990099009</v>
      </c>
      <c r="C27" s="69">
        <f>C3</f>
        <v>0.98039215686274506</v>
      </c>
      <c r="D27" s="69">
        <f t="shared" ref="D27:P27" si="5">D3</f>
        <v>0.970873786407767</v>
      </c>
      <c r="E27" s="69">
        <f t="shared" si="5"/>
        <v>0.96153846153846145</v>
      </c>
      <c r="F27" s="69">
        <f t="shared" si="5"/>
        <v>0.95238095238095233</v>
      </c>
      <c r="G27" s="69">
        <f t="shared" si="5"/>
        <v>0.94339622641509424</v>
      </c>
      <c r="H27" s="69">
        <f t="shared" si="5"/>
        <v>0.93457943925233644</v>
      </c>
      <c r="I27" s="69">
        <f t="shared" si="5"/>
        <v>0.92592592592592582</v>
      </c>
      <c r="J27" s="69">
        <f t="shared" si="5"/>
        <v>0.9174311926605504</v>
      </c>
      <c r="K27" s="69">
        <f t="shared" si="5"/>
        <v>0.90909090909090906</v>
      </c>
      <c r="L27" s="69">
        <f t="shared" si="5"/>
        <v>0.89285714285714279</v>
      </c>
      <c r="M27" s="69">
        <f t="shared" si="5"/>
        <v>0.8771929824561403</v>
      </c>
      <c r="N27" s="69">
        <f t="shared" si="5"/>
        <v>0.86206896551724144</v>
      </c>
      <c r="O27" s="69">
        <f t="shared" si="5"/>
        <v>0.84745762711864414</v>
      </c>
      <c r="P27" s="70">
        <f t="shared" si="5"/>
        <v>0.83333333333333337</v>
      </c>
    </row>
    <row r="28" spans="1:16" x14ac:dyDescent="0.2">
      <c r="A28" s="66">
        <v>2</v>
      </c>
      <c r="B28" s="69">
        <f>B27+B4</f>
        <v>1.9703950593079109</v>
      </c>
      <c r="C28" s="69">
        <f t="shared" ref="C28:P28" si="6">C27+C4</f>
        <v>1.9415609381007304</v>
      </c>
      <c r="D28" s="69">
        <f t="shared" si="6"/>
        <v>1.9134696955415214</v>
      </c>
      <c r="E28" s="69">
        <f t="shared" si="6"/>
        <v>1.8860946745562128</v>
      </c>
      <c r="F28" s="69">
        <f t="shared" si="6"/>
        <v>1.8594104308390023</v>
      </c>
      <c r="G28" s="69">
        <f t="shared" si="6"/>
        <v>1.8333926664293341</v>
      </c>
      <c r="H28" s="69">
        <f t="shared" si="6"/>
        <v>1.808018167525548</v>
      </c>
      <c r="I28" s="69">
        <f t="shared" si="6"/>
        <v>1.7832647462277089</v>
      </c>
      <c r="J28" s="69">
        <f t="shared" si="6"/>
        <v>1.7591111859271105</v>
      </c>
      <c r="K28" s="69">
        <f t="shared" si="6"/>
        <v>1.7355371900826446</v>
      </c>
      <c r="L28" s="69">
        <f t="shared" si="6"/>
        <v>1.6900510204081631</v>
      </c>
      <c r="M28" s="69">
        <f t="shared" si="6"/>
        <v>1.6466605109264387</v>
      </c>
      <c r="N28" s="69">
        <f t="shared" si="6"/>
        <v>1.6052318668252084</v>
      </c>
      <c r="O28" s="69">
        <f t="shared" si="6"/>
        <v>1.565642056880207</v>
      </c>
      <c r="P28" s="70">
        <f t="shared" si="6"/>
        <v>1.5277777777777777</v>
      </c>
    </row>
    <row r="29" spans="1:16" x14ac:dyDescent="0.2">
      <c r="A29" s="66">
        <v>3</v>
      </c>
      <c r="B29" s="69">
        <f>B28+B5</f>
        <v>2.9409852072355553</v>
      </c>
      <c r="C29" s="69">
        <f t="shared" ref="C29:P29" si="7">C28+C5</f>
        <v>2.883883272647775</v>
      </c>
      <c r="D29" s="69">
        <f t="shared" si="7"/>
        <v>2.8286113548946812</v>
      </c>
      <c r="E29" s="69">
        <f t="shared" si="7"/>
        <v>2.7750910332271275</v>
      </c>
      <c r="F29" s="69">
        <f t="shared" si="7"/>
        <v>2.7232480293704784</v>
      </c>
      <c r="G29" s="69">
        <f t="shared" si="7"/>
        <v>2.6730119494616358</v>
      </c>
      <c r="H29" s="69">
        <f t="shared" si="7"/>
        <v>2.6243160444163998</v>
      </c>
      <c r="I29" s="69">
        <f t="shared" si="7"/>
        <v>2.5770969872478786</v>
      </c>
      <c r="J29" s="69">
        <f t="shared" si="7"/>
        <v>2.5312946659881748</v>
      </c>
      <c r="K29" s="69">
        <f t="shared" si="7"/>
        <v>2.4868519909842224</v>
      </c>
      <c r="L29" s="69">
        <f t="shared" si="7"/>
        <v>2.4018312682215739</v>
      </c>
      <c r="M29" s="69">
        <f t="shared" si="7"/>
        <v>2.3216320271284547</v>
      </c>
      <c r="N29" s="69">
        <f t="shared" si="7"/>
        <v>2.2458895403665591</v>
      </c>
      <c r="O29" s="69">
        <f t="shared" si="7"/>
        <v>2.1742729295594976</v>
      </c>
      <c r="P29" s="70">
        <f t="shared" si="7"/>
        <v>2.1064814814814814</v>
      </c>
    </row>
    <row r="30" spans="1:16" x14ac:dyDescent="0.2">
      <c r="A30" s="66">
        <v>4</v>
      </c>
      <c r="B30" s="69">
        <f>B29+B6</f>
        <v>3.9019655517183716</v>
      </c>
      <c r="C30" s="69">
        <f t="shared" ref="C30:P45" si="8">C29+C6</f>
        <v>3.8077286986742891</v>
      </c>
      <c r="D30" s="69">
        <f t="shared" si="8"/>
        <v>3.71709840281037</v>
      </c>
      <c r="E30" s="69">
        <f t="shared" si="8"/>
        <v>3.6298952242568534</v>
      </c>
      <c r="F30" s="69">
        <f t="shared" si="8"/>
        <v>3.5459505041623602</v>
      </c>
      <c r="G30" s="69">
        <f t="shared" si="8"/>
        <v>3.4651056126996562</v>
      </c>
      <c r="H30" s="69">
        <f t="shared" si="8"/>
        <v>3.387211256463925</v>
      </c>
      <c r="I30" s="69">
        <f t="shared" si="8"/>
        <v>3.312126840044332</v>
      </c>
      <c r="J30" s="69">
        <f t="shared" si="8"/>
        <v>3.2397198770533713</v>
      </c>
      <c r="K30" s="69">
        <f t="shared" si="8"/>
        <v>3.1698654463492928</v>
      </c>
      <c r="L30" s="69">
        <f t="shared" si="8"/>
        <v>3.0373493466264052</v>
      </c>
      <c r="M30" s="69">
        <f t="shared" si="8"/>
        <v>2.9137123044986444</v>
      </c>
      <c r="N30" s="69">
        <f t="shared" si="8"/>
        <v>2.7981806382470338</v>
      </c>
      <c r="O30" s="69">
        <f t="shared" si="8"/>
        <v>2.6900618047114389</v>
      </c>
      <c r="P30" s="70">
        <f t="shared" si="8"/>
        <v>2.5887345679012346</v>
      </c>
    </row>
    <row r="31" spans="1:16" x14ac:dyDescent="0.2">
      <c r="A31" s="66">
        <v>5</v>
      </c>
      <c r="B31" s="69">
        <f t="shared" ref="B31:B46" si="9">B30+B7</f>
        <v>4.8534312393251202</v>
      </c>
      <c r="C31" s="69">
        <f t="shared" si="8"/>
        <v>4.7134595085042053</v>
      </c>
      <c r="D31" s="69">
        <f t="shared" si="8"/>
        <v>4.5797071871945345</v>
      </c>
      <c r="E31" s="69">
        <f t="shared" si="8"/>
        <v>4.4518223310162046</v>
      </c>
      <c r="F31" s="69">
        <f t="shared" si="8"/>
        <v>4.329476670630819</v>
      </c>
      <c r="G31" s="69">
        <f t="shared" si="8"/>
        <v>4.2123637855657128</v>
      </c>
      <c r="H31" s="69">
        <f t="shared" si="8"/>
        <v>4.1001974359475932</v>
      </c>
      <c r="I31" s="69">
        <f t="shared" si="8"/>
        <v>3.9927100370780853</v>
      </c>
      <c r="J31" s="69">
        <f t="shared" si="8"/>
        <v>3.8896512633517166</v>
      </c>
      <c r="K31" s="69">
        <f t="shared" si="8"/>
        <v>3.7907867694084478</v>
      </c>
      <c r="L31" s="69">
        <f t="shared" si="8"/>
        <v>3.6047762023450045</v>
      </c>
      <c r="M31" s="69">
        <f t="shared" si="8"/>
        <v>3.4330809688584596</v>
      </c>
      <c r="N31" s="69">
        <f t="shared" si="8"/>
        <v>3.2742936536612364</v>
      </c>
      <c r="O31" s="69">
        <f t="shared" si="8"/>
        <v>3.1271710209418977</v>
      </c>
      <c r="P31" s="70">
        <f t="shared" si="8"/>
        <v>2.9906121399176957</v>
      </c>
    </row>
    <row r="32" spans="1:16" x14ac:dyDescent="0.2">
      <c r="A32" s="66">
        <v>6</v>
      </c>
      <c r="B32" s="69">
        <f t="shared" si="9"/>
        <v>5.7954764745793268</v>
      </c>
      <c r="C32" s="69">
        <f t="shared" si="8"/>
        <v>5.6014308906903976</v>
      </c>
      <c r="D32" s="69">
        <f t="shared" si="8"/>
        <v>5.4171914438781892</v>
      </c>
      <c r="E32" s="69">
        <f t="shared" si="8"/>
        <v>5.2421368567463507</v>
      </c>
      <c r="F32" s="69">
        <f t="shared" si="8"/>
        <v>5.0756920672674468</v>
      </c>
      <c r="G32" s="69">
        <f t="shared" si="8"/>
        <v>4.9173243260053887</v>
      </c>
      <c r="H32" s="69">
        <f t="shared" si="8"/>
        <v>4.7665396597641054</v>
      </c>
      <c r="I32" s="69">
        <f t="shared" si="8"/>
        <v>4.6228796639611893</v>
      </c>
      <c r="J32" s="69">
        <f t="shared" si="8"/>
        <v>4.4859185902309324</v>
      </c>
      <c r="K32" s="69">
        <f t="shared" si="8"/>
        <v>4.3552606994622254</v>
      </c>
      <c r="L32" s="69">
        <f t="shared" si="8"/>
        <v>4.1114073235223252</v>
      </c>
      <c r="M32" s="69">
        <f t="shared" si="8"/>
        <v>3.8886675165425082</v>
      </c>
      <c r="N32" s="69">
        <f t="shared" si="8"/>
        <v>3.6847359083286522</v>
      </c>
      <c r="O32" s="69">
        <f t="shared" si="8"/>
        <v>3.4976025601202525</v>
      </c>
      <c r="P32" s="70">
        <f t="shared" si="8"/>
        <v>3.32551011659808</v>
      </c>
    </row>
    <row r="33" spans="1:16" x14ac:dyDescent="0.2">
      <c r="A33" s="66">
        <v>7</v>
      </c>
      <c r="B33" s="69">
        <f t="shared" si="9"/>
        <v>6.728194529286462</v>
      </c>
      <c r="C33" s="69">
        <f t="shared" si="8"/>
        <v>6.4719910693043117</v>
      </c>
      <c r="D33" s="69">
        <f t="shared" si="8"/>
        <v>6.2302829552215426</v>
      </c>
      <c r="E33" s="69">
        <f t="shared" si="8"/>
        <v>6.0020546699484143</v>
      </c>
      <c r="F33" s="69">
        <f t="shared" si="8"/>
        <v>5.7863733973975684</v>
      </c>
      <c r="G33" s="69">
        <f t="shared" si="8"/>
        <v>5.5823814396277243</v>
      </c>
      <c r="H33" s="69">
        <f t="shared" si="8"/>
        <v>5.3892894016486963</v>
      </c>
      <c r="I33" s="69">
        <f t="shared" si="8"/>
        <v>5.2063700592233229</v>
      </c>
      <c r="J33" s="69">
        <f t="shared" si="8"/>
        <v>5.0329528350742496</v>
      </c>
      <c r="K33" s="69">
        <f t="shared" si="8"/>
        <v>4.8684188176929322</v>
      </c>
      <c r="L33" s="69">
        <f t="shared" si="8"/>
        <v>4.5637565388592183</v>
      </c>
      <c r="M33" s="69">
        <f t="shared" si="8"/>
        <v>4.2883048390723753</v>
      </c>
      <c r="N33" s="69">
        <f t="shared" si="8"/>
        <v>4.0385654382143557</v>
      </c>
      <c r="O33" s="69">
        <f t="shared" si="8"/>
        <v>3.8115275933222481</v>
      </c>
      <c r="P33" s="70">
        <f t="shared" si="8"/>
        <v>3.6045917638317335</v>
      </c>
    </row>
    <row r="34" spans="1:16" x14ac:dyDescent="0.2">
      <c r="A34" s="66">
        <v>8</v>
      </c>
      <c r="B34" s="69">
        <f t="shared" si="9"/>
        <v>7.6516777517687746</v>
      </c>
      <c r="C34" s="69">
        <f t="shared" si="8"/>
        <v>7.3254814404944231</v>
      </c>
      <c r="D34" s="69">
        <f t="shared" si="8"/>
        <v>7.019692189535478</v>
      </c>
      <c r="E34" s="69">
        <f t="shared" si="8"/>
        <v>6.7327448749503978</v>
      </c>
      <c r="F34" s="69">
        <f t="shared" si="8"/>
        <v>6.4632127594262556</v>
      </c>
      <c r="G34" s="69">
        <f t="shared" si="8"/>
        <v>6.2097938109695505</v>
      </c>
      <c r="H34" s="69">
        <f t="shared" si="8"/>
        <v>5.9712985062137349</v>
      </c>
      <c r="I34" s="69">
        <f t="shared" si="8"/>
        <v>5.7466389437252987</v>
      </c>
      <c r="J34" s="69">
        <f t="shared" si="8"/>
        <v>5.5348191147470178</v>
      </c>
      <c r="K34" s="69">
        <f t="shared" si="8"/>
        <v>5.3349261979026652</v>
      </c>
      <c r="L34" s="69">
        <f t="shared" si="8"/>
        <v>4.9676397668385874</v>
      </c>
      <c r="M34" s="69">
        <f t="shared" si="8"/>
        <v>4.6388638939231353</v>
      </c>
      <c r="N34" s="69">
        <f t="shared" si="8"/>
        <v>4.3435908950123761</v>
      </c>
      <c r="O34" s="69">
        <f t="shared" si="8"/>
        <v>4.0775657570527528</v>
      </c>
      <c r="P34" s="70">
        <f t="shared" si="8"/>
        <v>3.8371598031931113</v>
      </c>
    </row>
    <row r="35" spans="1:16" x14ac:dyDescent="0.2">
      <c r="A35" s="66">
        <v>9</v>
      </c>
      <c r="B35" s="69">
        <f t="shared" si="9"/>
        <v>8.5660175760086883</v>
      </c>
      <c r="C35" s="69">
        <f t="shared" si="8"/>
        <v>8.1622367063670822</v>
      </c>
      <c r="D35" s="69">
        <f t="shared" si="8"/>
        <v>7.7861089218791051</v>
      </c>
      <c r="E35" s="69">
        <f t="shared" si="8"/>
        <v>7.4353316105292286</v>
      </c>
      <c r="F35" s="69">
        <f t="shared" si="8"/>
        <v>7.1078216756440531</v>
      </c>
      <c r="G35" s="69">
        <f t="shared" si="8"/>
        <v>6.8016922744995751</v>
      </c>
      <c r="H35" s="69">
        <f t="shared" si="8"/>
        <v>6.5152322487978829</v>
      </c>
      <c r="I35" s="69">
        <f t="shared" si="8"/>
        <v>6.2468879108567581</v>
      </c>
      <c r="J35" s="69">
        <f t="shared" si="8"/>
        <v>5.9952468942633192</v>
      </c>
      <c r="K35" s="69">
        <f t="shared" si="8"/>
        <v>5.7590238162751497</v>
      </c>
      <c r="L35" s="69">
        <f t="shared" si="8"/>
        <v>5.3282497918201672</v>
      </c>
      <c r="M35" s="69">
        <f t="shared" si="8"/>
        <v>4.9463718367746798</v>
      </c>
      <c r="N35" s="69">
        <f t="shared" si="8"/>
        <v>4.6065438750106695</v>
      </c>
      <c r="O35" s="69">
        <f t="shared" si="8"/>
        <v>4.3030218280108077</v>
      </c>
      <c r="P35" s="70">
        <f t="shared" si="8"/>
        <v>4.0309665026609265</v>
      </c>
    </row>
    <row r="36" spans="1:16" x14ac:dyDescent="0.2">
      <c r="A36" s="66">
        <v>10</v>
      </c>
      <c r="B36" s="69">
        <f t="shared" si="9"/>
        <v>9.471304530701671</v>
      </c>
      <c r="C36" s="69">
        <f t="shared" si="8"/>
        <v>8.9825850062422372</v>
      </c>
      <c r="D36" s="69">
        <f t="shared" si="8"/>
        <v>8.53020283677583</v>
      </c>
      <c r="E36" s="69">
        <f t="shared" si="8"/>
        <v>8.1108957793550278</v>
      </c>
      <c r="F36" s="69">
        <f t="shared" si="8"/>
        <v>7.7217349291848123</v>
      </c>
      <c r="G36" s="69">
        <f t="shared" si="8"/>
        <v>7.360087051414693</v>
      </c>
      <c r="H36" s="69">
        <f t="shared" si="8"/>
        <v>7.023581540932601</v>
      </c>
      <c r="I36" s="69">
        <f t="shared" si="8"/>
        <v>6.7100813989414423</v>
      </c>
      <c r="J36" s="69">
        <f t="shared" si="8"/>
        <v>6.4176577011590084</v>
      </c>
      <c r="K36" s="69">
        <f t="shared" si="8"/>
        <v>6.1445671057046809</v>
      </c>
      <c r="L36" s="69">
        <f t="shared" si="8"/>
        <v>5.6502230284108634</v>
      </c>
      <c r="M36" s="69">
        <f t="shared" si="8"/>
        <v>5.216115646293578</v>
      </c>
      <c r="N36" s="69">
        <f t="shared" si="8"/>
        <v>4.8332274784574745</v>
      </c>
      <c r="O36" s="69">
        <f t="shared" si="8"/>
        <v>4.4940862949244131</v>
      </c>
      <c r="P36" s="70">
        <f t="shared" si="8"/>
        <v>4.1924720855507722</v>
      </c>
    </row>
    <row r="37" spans="1:16" x14ac:dyDescent="0.2">
      <c r="A37" s="66">
        <v>11</v>
      </c>
      <c r="B37" s="69">
        <f t="shared" si="9"/>
        <v>10.367628248219477</v>
      </c>
      <c r="C37" s="69">
        <f t="shared" si="8"/>
        <v>9.7868480453355264</v>
      </c>
      <c r="D37" s="69">
        <f t="shared" si="8"/>
        <v>9.2526241133745923</v>
      </c>
      <c r="E37" s="69">
        <f t="shared" si="8"/>
        <v>8.7604767109182955</v>
      </c>
      <c r="F37" s="69">
        <f t="shared" si="8"/>
        <v>8.3064142182712501</v>
      </c>
      <c r="G37" s="69">
        <f t="shared" si="8"/>
        <v>7.8868745768063135</v>
      </c>
      <c r="H37" s="69">
        <f t="shared" si="8"/>
        <v>7.4986743373201881</v>
      </c>
      <c r="I37" s="69">
        <f t="shared" si="8"/>
        <v>7.1389642582791133</v>
      </c>
      <c r="J37" s="69">
        <f t="shared" si="8"/>
        <v>6.8051905515220259</v>
      </c>
      <c r="K37" s="69">
        <f t="shared" si="8"/>
        <v>6.4950610051860735</v>
      </c>
      <c r="L37" s="69">
        <f t="shared" si="8"/>
        <v>5.9376991325096995</v>
      </c>
      <c r="M37" s="69">
        <f t="shared" si="8"/>
        <v>5.4527330230645417</v>
      </c>
      <c r="N37" s="69">
        <f t="shared" si="8"/>
        <v>5.0286443779805818</v>
      </c>
      <c r="O37" s="69">
        <f t="shared" si="8"/>
        <v>4.6560053346817059</v>
      </c>
      <c r="P37" s="70">
        <f t="shared" si="8"/>
        <v>4.3270600712923102</v>
      </c>
    </row>
    <row r="38" spans="1:16" x14ac:dyDescent="0.2">
      <c r="A38" s="66">
        <v>12</v>
      </c>
      <c r="B38" s="69">
        <f t="shared" si="9"/>
        <v>11.255077473484631</v>
      </c>
      <c r="C38" s="69">
        <f t="shared" si="8"/>
        <v>10.575341220917183</v>
      </c>
      <c r="D38" s="69">
        <f t="shared" si="8"/>
        <v>9.9540039935675662</v>
      </c>
      <c r="E38" s="69">
        <f t="shared" si="8"/>
        <v>9.3850737604983614</v>
      </c>
      <c r="F38" s="69">
        <f t="shared" si="8"/>
        <v>8.8632516364488101</v>
      </c>
      <c r="G38" s="69">
        <f t="shared" si="8"/>
        <v>8.3838439403833149</v>
      </c>
      <c r="H38" s="69">
        <f t="shared" si="8"/>
        <v>7.9426862965609235</v>
      </c>
      <c r="I38" s="69">
        <f t="shared" si="8"/>
        <v>7.5360780169251047</v>
      </c>
      <c r="J38" s="69">
        <f t="shared" si="8"/>
        <v>7.1607252766257119</v>
      </c>
      <c r="K38" s="69">
        <f t="shared" si="8"/>
        <v>6.8136918228964305</v>
      </c>
      <c r="L38" s="69">
        <f t="shared" si="8"/>
        <v>6.1943742254550882</v>
      </c>
      <c r="M38" s="69">
        <f t="shared" si="8"/>
        <v>5.6602921254952117</v>
      </c>
      <c r="N38" s="69">
        <f t="shared" si="8"/>
        <v>5.1971072223970536</v>
      </c>
      <c r="O38" s="69">
        <f t="shared" si="8"/>
        <v>4.7932248598997509</v>
      </c>
      <c r="P38" s="70">
        <f t="shared" si="8"/>
        <v>4.4392167260769249</v>
      </c>
    </row>
    <row r="39" spans="1:16" x14ac:dyDescent="0.2">
      <c r="A39" s="66">
        <v>13</v>
      </c>
      <c r="B39" s="69">
        <f t="shared" si="9"/>
        <v>12.13374007275706</v>
      </c>
      <c r="C39" s="69">
        <f t="shared" si="8"/>
        <v>11.348373745997238</v>
      </c>
      <c r="D39" s="69">
        <f t="shared" si="8"/>
        <v>10.634955333560743</v>
      </c>
      <c r="E39" s="69">
        <f t="shared" si="8"/>
        <v>9.9856478466330394</v>
      </c>
      <c r="F39" s="69">
        <f t="shared" si="8"/>
        <v>9.3935729870941049</v>
      </c>
      <c r="G39" s="69">
        <f t="shared" si="8"/>
        <v>8.852682962625769</v>
      </c>
      <c r="H39" s="69">
        <f t="shared" si="8"/>
        <v>8.3576507444494617</v>
      </c>
      <c r="I39" s="69">
        <f t="shared" si="8"/>
        <v>7.9037759415973188</v>
      </c>
      <c r="J39" s="69">
        <f t="shared" si="8"/>
        <v>7.4869039235098267</v>
      </c>
      <c r="K39" s="69">
        <f t="shared" si="8"/>
        <v>7.1033562026331181</v>
      </c>
      <c r="L39" s="69">
        <f t="shared" si="8"/>
        <v>6.4235484155849001</v>
      </c>
      <c r="M39" s="69">
        <f t="shared" si="8"/>
        <v>5.8423615135922899</v>
      </c>
      <c r="N39" s="69">
        <f t="shared" si="8"/>
        <v>5.3423338124112538</v>
      </c>
      <c r="O39" s="69">
        <f t="shared" si="8"/>
        <v>4.909512593135382</v>
      </c>
      <c r="P39" s="70">
        <f t="shared" si="8"/>
        <v>4.5326806050641038</v>
      </c>
    </row>
    <row r="40" spans="1:16" x14ac:dyDescent="0.2">
      <c r="A40" s="66">
        <v>14</v>
      </c>
      <c r="B40" s="69">
        <f t="shared" si="9"/>
        <v>13.003703042333722</v>
      </c>
      <c r="C40" s="69">
        <f t="shared" si="8"/>
        <v>12.106248770585527</v>
      </c>
      <c r="D40" s="69">
        <f t="shared" si="8"/>
        <v>11.296073139379363</v>
      </c>
      <c r="E40" s="69">
        <f t="shared" si="8"/>
        <v>10.563122929454845</v>
      </c>
      <c r="F40" s="69">
        <f t="shared" si="8"/>
        <v>9.8986409400896243</v>
      </c>
      <c r="G40" s="69">
        <f t="shared" si="8"/>
        <v>9.2949839270054415</v>
      </c>
      <c r="H40" s="69">
        <f t="shared" si="8"/>
        <v>8.7454679854667869</v>
      </c>
      <c r="I40" s="69">
        <f t="shared" si="8"/>
        <v>8.24423698296048</v>
      </c>
      <c r="J40" s="69">
        <f t="shared" si="8"/>
        <v>7.7861503885411247</v>
      </c>
      <c r="K40" s="69">
        <f t="shared" si="8"/>
        <v>7.3666874569391982</v>
      </c>
      <c r="L40" s="69">
        <f t="shared" si="8"/>
        <v>6.6281682282008036</v>
      </c>
      <c r="M40" s="69">
        <f t="shared" si="8"/>
        <v>6.0020715031511305</v>
      </c>
      <c r="N40" s="69">
        <f t="shared" si="8"/>
        <v>5.4675291486303914</v>
      </c>
      <c r="O40" s="69">
        <f t="shared" si="8"/>
        <v>5.0080615196062563</v>
      </c>
      <c r="P40" s="70">
        <f t="shared" si="8"/>
        <v>4.6105671708867533</v>
      </c>
    </row>
    <row r="41" spans="1:16" x14ac:dyDescent="0.2">
      <c r="A41" s="66">
        <v>15</v>
      </c>
      <c r="B41" s="69">
        <f t="shared" si="9"/>
        <v>13.865052517162102</v>
      </c>
      <c r="C41" s="69">
        <f t="shared" si="8"/>
        <v>12.849263500574047</v>
      </c>
      <c r="D41" s="69">
        <f t="shared" si="8"/>
        <v>11.937935086776081</v>
      </c>
      <c r="E41" s="69">
        <f t="shared" si="8"/>
        <v>11.11838743216812</v>
      </c>
      <c r="F41" s="69">
        <f t="shared" si="8"/>
        <v>10.379658038180594</v>
      </c>
      <c r="G41" s="69">
        <f t="shared" si="8"/>
        <v>9.7122489877409812</v>
      </c>
      <c r="H41" s="69">
        <f t="shared" si="8"/>
        <v>9.1079140051091461</v>
      </c>
      <c r="I41" s="69">
        <f t="shared" si="8"/>
        <v>8.5594786879263705</v>
      </c>
      <c r="J41" s="69">
        <f t="shared" si="8"/>
        <v>8.0606884298542418</v>
      </c>
      <c r="K41" s="69">
        <f t="shared" si="8"/>
        <v>7.6060795063083617</v>
      </c>
      <c r="L41" s="69">
        <f t="shared" si="8"/>
        <v>6.8108644894650032</v>
      </c>
      <c r="M41" s="69">
        <f t="shared" si="8"/>
        <v>6.1421679852202891</v>
      </c>
      <c r="N41" s="69">
        <f t="shared" si="8"/>
        <v>5.5754561626124071</v>
      </c>
      <c r="O41" s="69">
        <f t="shared" si="8"/>
        <v>5.0915775589883534</v>
      </c>
      <c r="P41" s="70">
        <f t="shared" si="8"/>
        <v>4.6754726424056274</v>
      </c>
    </row>
    <row r="42" spans="1:16" x14ac:dyDescent="0.2">
      <c r="A42" s="66">
        <v>16</v>
      </c>
      <c r="B42" s="69">
        <f t="shared" si="9"/>
        <v>14.717873779368418</v>
      </c>
      <c r="C42" s="69">
        <f t="shared" si="8"/>
        <v>13.577709314288281</v>
      </c>
      <c r="D42" s="69">
        <f t="shared" si="8"/>
        <v>12.561102025996195</v>
      </c>
      <c r="E42" s="69">
        <f t="shared" si="8"/>
        <v>11.652295607853961</v>
      </c>
      <c r="F42" s="69">
        <f t="shared" si="8"/>
        <v>10.837769560171994</v>
      </c>
      <c r="G42" s="69">
        <f t="shared" si="8"/>
        <v>10.105895271453756</v>
      </c>
      <c r="H42" s="69">
        <f t="shared" si="8"/>
        <v>9.4466486029057446</v>
      </c>
      <c r="I42" s="69">
        <f t="shared" si="8"/>
        <v>8.8513691554873795</v>
      </c>
      <c r="J42" s="69">
        <f t="shared" si="8"/>
        <v>8.3125581925268275</v>
      </c>
      <c r="K42" s="69">
        <f t="shared" si="8"/>
        <v>7.8237086420985102</v>
      </c>
      <c r="L42" s="69">
        <f t="shared" si="8"/>
        <v>6.9739861513080381</v>
      </c>
      <c r="M42" s="69">
        <f t="shared" si="8"/>
        <v>6.2650596361581474</v>
      </c>
      <c r="N42" s="69">
        <f t="shared" si="8"/>
        <v>5.6684966919072481</v>
      </c>
      <c r="O42" s="69">
        <f t="shared" si="8"/>
        <v>5.1623538635494519</v>
      </c>
      <c r="P42" s="70">
        <f t="shared" si="8"/>
        <v>4.729560535338023</v>
      </c>
    </row>
    <row r="43" spans="1:16" x14ac:dyDescent="0.2">
      <c r="A43" s="66">
        <v>17</v>
      </c>
      <c r="B43" s="69">
        <f t="shared" si="9"/>
        <v>15.562251266701404</v>
      </c>
      <c r="C43" s="69">
        <f t="shared" si="8"/>
        <v>14.291871876753216</v>
      </c>
      <c r="D43" s="69">
        <f t="shared" si="8"/>
        <v>13.166118471840967</v>
      </c>
      <c r="E43" s="69">
        <f t="shared" si="8"/>
        <v>12.165668853705732</v>
      </c>
      <c r="F43" s="69">
        <f t="shared" si="8"/>
        <v>11.274066247782851</v>
      </c>
      <c r="G43" s="69">
        <f t="shared" si="8"/>
        <v>10.477259690050712</v>
      </c>
      <c r="H43" s="69">
        <f t="shared" si="8"/>
        <v>9.7632229933698547</v>
      </c>
      <c r="I43" s="69">
        <f t="shared" si="8"/>
        <v>9.1216381069327586</v>
      </c>
      <c r="J43" s="69">
        <f t="shared" si="8"/>
        <v>8.5436313692906669</v>
      </c>
      <c r="K43" s="69">
        <f t="shared" si="8"/>
        <v>8.0215533109986445</v>
      </c>
      <c r="L43" s="69">
        <f t="shared" si="8"/>
        <v>7.1196304922393194</v>
      </c>
      <c r="M43" s="69">
        <f t="shared" si="8"/>
        <v>6.3728593299632861</v>
      </c>
      <c r="N43" s="69">
        <f t="shared" si="8"/>
        <v>5.7487040447476279</v>
      </c>
      <c r="O43" s="69">
        <f t="shared" si="8"/>
        <v>5.2223337826690273</v>
      </c>
      <c r="P43" s="70">
        <f t="shared" si="8"/>
        <v>4.7746337794483527</v>
      </c>
    </row>
    <row r="44" spans="1:16" x14ac:dyDescent="0.2">
      <c r="A44" s="66">
        <v>18</v>
      </c>
      <c r="B44" s="69">
        <f t="shared" si="9"/>
        <v>16.398268580892477</v>
      </c>
      <c r="C44" s="69">
        <f t="shared" si="8"/>
        <v>14.99203125171884</v>
      </c>
      <c r="D44" s="69">
        <f t="shared" si="8"/>
        <v>13.75351307945725</v>
      </c>
      <c r="E44" s="69">
        <f t="shared" si="8"/>
        <v>12.65929697471705</v>
      </c>
      <c r="F44" s="69">
        <f t="shared" si="8"/>
        <v>11.689586902650335</v>
      </c>
      <c r="G44" s="69">
        <f t="shared" si="8"/>
        <v>10.827603481179915</v>
      </c>
      <c r="H44" s="69">
        <f t="shared" si="8"/>
        <v>10.059086909691453</v>
      </c>
      <c r="I44" s="69">
        <f t="shared" si="8"/>
        <v>9.3718871360488496</v>
      </c>
      <c r="J44" s="69">
        <f t="shared" si="8"/>
        <v>8.7556251094409792</v>
      </c>
      <c r="K44" s="69">
        <f t="shared" si="8"/>
        <v>8.2014121009078575</v>
      </c>
      <c r="L44" s="69">
        <f t="shared" si="8"/>
        <v>7.249670082356535</v>
      </c>
      <c r="M44" s="69">
        <f t="shared" si="8"/>
        <v>6.4674204648800746</v>
      </c>
      <c r="N44" s="69">
        <f t="shared" si="8"/>
        <v>5.8178483144376107</v>
      </c>
      <c r="O44" s="69">
        <f t="shared" si="8"/>
        <v>5.2731642226008706</v>
      </c>
      <c r="P44" s="70">
        <f t="shared" si="8"/>
        <v>4.8121948162069605</v>
      </c>
    </row>
    <row r="45" spans="1:16" x14ac:dyDescent="0.2">
      <c r="A45" s="66">
        <v>19</v>
      </c>
      <c r="B45" s="69">
        <f t="shared" si="9"/>
        <v>17.226008495933147</v>
      </c>
      <c r="C45" s="69">
        <f t="shared" si="8"/>
        <v>15.67846201148906</v>
      </c>
      <c r="D45" s="69">
        <f t="shared" si="8"/>
        <v>14.323799106269174</v>
      </c>
      <c r="E45" s="69">
        <f t="shared" si="8"/>
        <v>13.133939398766394</v>
      </c>
      <c r="F45" s="69">
        <f t="shared" si="8"/>
        <v>12.085320859666986</v>
      </c>
      <c r="G45" s="69">
        <f t="shared" si="8"/>
        <v>11.158116491679165</v>
      </c>
      <c r="H45" s="69">
        <f t="shared" si="8"/>
        <v>10.335595242702293</v>
      </c>
      <c r="I45" s="69">
        <f t="shared" si="8"/>
        <v>9.603599200045231</v>
      </c>
      <c r="J45" s="69">
        <f t="shared" si="8"/>
        <v>8.9501147793036502</v>
      </c>
      <c r="K45" s="69">
        <f t="shared" si="8"/>
        <v>8.3649200917344153</v>
      </c>
      <c r="L45" s="69">
        <f t="shared" si="8"/>
        <v>7.3657768592469059</v>
      </c>
      <c r="M45" s="69">
        <f t="shared" si="8"/>
        <v>6.5503688288421698</v>
      </c>
      <c r="N45" s="69">
        <f t="shared" si="8"/>
        <v>5.8774554434806996</v>
      </c>
      <c r="O45" s="69">
        <f t="shared" si="8"/>
        <v>5.3162408666109071</v>
      </c>
      <c r="P45" s="70">
        <f t="shared" si="8"/>
        <v>4.8434956801724676</v>
      </c>
    </row>
    <row r="46" spans="1:16" ht="17" thickBot="1" x14ac:dyDescent="0.25">
      <c r="A46" s="71">
        <v>20</v>
      </c>
      <c r="B46" s="72">
        <f t="shared" si="9"/>
        <v>18.045552966270442</v>
      </c>
      <c r="C46" s="72">
        <f t="shared" ref="C46" si="10">C45+C22</f>
        <v>16.351433344597119</v>
      </c>
      <c r="D46" s="72">
        <f t="shared" ref="D46" si="11">D45+D22</f>
        <v>14.877474860455509</v>
      </c>
      <c r="E46" s="72">
        <f t="shared" ref="E46" si="12">E45+E22</f>
        <v>13.590326344967686</v>
      </c>
      <c r="F46" s="72">
        <f t="shared" ref="F46" si="13">F45+F22</f>
        <v>12.462210342539986</v>
      </c>
      <c r="G46" s="72">
        <f t="shared" ref="G46" si="14">G45+G22</f>
        <v>11.469921218565249</v>
      </c>
      <c r="H46" s="72">
        <f t="shared" ref="H46" si="15">H45+H22</f>
        <v>10.594014245516162</v>
      </c>
      <c r="I46" s="72">
        <f t="shared" ref="I46" si="16">I45+I22</f>
        <v>9.8181474074492883</v>
      </c>
      <c r="J46" s="72">
        <f t="shared" ref="J46" si="17">J45+J22</f>
        <v>9.1285456690859164</v>
      </c>
      <c r="K46" s="72">
        <f t="shared" ref="K46" si="18">K45+K22</f>
        <v>8.5135637197585581</v>
      </c>
      <c r="L46" s="72">
        <f t="shared" ref="L46" si="19">L45+L22</f>
        <v>7.4694436243275941</v>
      </c>
      <c r="M46" s="72">
        <f t="shared" ref="M46" si="20">M45+M22</f>
        <v>6.6231305516159376</v>
      </c>
      <c r="N46" s="72">
        <f t="shared" ref="N46" si="21">N45+N22</f>
        <v>5.9288408995523278</v>
      </c>
      <c r="O46" s="72">
        <f t="shared" ref="O46" si="22">O45+O22</f>
        <v>5.3527464971278871</v>
      </c>
      <c r="P46" s="73">
        <f t="shared" ref="P46" si="23">P45+P22</f>
        <v>4.8695797334770567</v>
      </c>
    </row>
  </sheetData>
  <mergeCells count="2">
    <mergeCell ref="A1:N1"/>
    <mergeCell ref="A25:N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83127-AC99-6148-9A77-B54C5FD605E0}">
  <dimension ref="A1:F20"/>
  <sheetViews>
    <sheetView topLeftCell="A4" zoomScale="75" zoomScaleNormal="153" workbookViewId="0">
      <selection activeCell="D20" sqref="D20"/>
    </sheetView>
  </sheetViews>
  <sheetFormatPr baseColWidth="10" defaultRowHeight="16" x14ac:dyDescent="0.2"/>
  <cols>
    <col min="1" max="1" width="10.83203125" customWidth="1"/>
  </cols>
  <sheetData>
    <row r="1" spans="1:6" x14ac:dyDescent="0.2">
      <c r="A1" t="s">
        <v>137</v>
      </c>
    </row>
    <row r="3" spans="1:6" x14ac:dyDescent="0.2">
      <c r="A3" t="s">
        <v>135</v>
      </c>
      <c r="D3" t="s">
        <v>1</v>
      </c>
      <c r="E3" t="s">
        <v>0</v>
      </c>
    </row>
    <row r="4" spans="1:6" ht="26" x14ac:dyDescent="0.2">
      <c r="A4" t="s">
        <v>139</v>
      </c>
      <c r="B4">
        <v>21500</v>
      </c>
      <c r="C4" t="s">
        <v>59</v>
      </c>
      <c r="D4">
        <f>'Present Value TABLEs'!M31</f>
        <v>3.4330809688584596</v>
      </c>
      <c r="E4">
        <f>B4*D4</f>
        <v>73811.240830456882</v>
      </c>
      <c r="F4" s="52" t="s">
        <v>145</v>
      </c>
    </row>
    <row r="5" spans="1:6" ht="26" x14ac:dyDescent="0.2">
      <c r="B5">
        <v>12000</v>
      </c>
      <c r="C5">
        <v>1</v>
      </c>
      <c r="D5">
        <f>'Present Value TABLEs'!M3</f>
        <v>0.8771929824561403</v>
      </c>
      <c r="E5">
        <f t="shared" ref="E5:E6" si="0">B5*D5</f>
        <v>10526.315789473683</v>
      </c>
      <c r="F5" s="52" t="s">
        <v>144</v>
      </c>
    </row>
    <row r="6" spans="1:6" ht="26" x14ac:dyDescent="0.2">
      <c r="B6">
        <v>4000</v>
      </c>
      <c r="C6" t="s">
        <v>140</v>
      </c>
      <c r="D6">
        <f>'Present Value TABLEs'!M7</f>
        <v>0.51936866435981521</v>
      </c>
      <c r="E6">
        <f t="shared" si="0"/>
        <v>2077.4746574392607</v>
      </c>
      <c r="F6" s="52" t="s">
        <v>142</v>
      </c>
    </row>
    <row r="8" spans="1:6" x14ac:dyDescent="0.2">
      <c r="D8" t="s">
        <v>147</v>
      </c>
      <c r="E8">
        <f>E4+E5+E6</f>
        <v>86415.031277369824</v>
      </c>
    </row>
    <row r="12" spans="1:6" x14ac:dyDescent="0.2">
      <c r="A12" t="s">
        <v>138</v>
      </c>
    </row>
    <row r="13" spans="1:6" x14ac:dyDescent="0.2">
      <c r="D13" t="s">
        <v>1</v>
      </c>
    </row>
    <row r="14" spans="1:6" ht="26" x14ac:dyDescent="0.2">
      <c r="A14" t="s">
        <v>148</v>
      </c>
      <c r="B14">
        <v>75000</v>
      </c>
      <c r="D14">
        <v>1</v>
      </c>
      <c r="E14">
        <f>B14*D14</f>
        <v>75000</v>
      </c>
      <c r="F14" s="52" t="s">
        <v>141</v>
      </c>
    </row>
    <row r="15" spans="1:6" ht="26" x14ac:dyDescent="0.3">
      <c r="E15">
        <f t="shared" ref="E15:E16" si="1">B15*D15</f>
        <v>0</v>
      </c>
      <c r="F15" s="53" t="s">
        <v>146</v>
      </c>
    </row>
    <row r="16" spans="1:6" ht="26" x14ac:dyDescent="0.2">
      <c r="A16" t="s">
        <v>149</v>
      </c>
      <c r="B16">
        <v>3000</v>
      </c>
      <c r="D16">
        <v>1</v>
      </c>
      <c r="E16">
        <f t="shared" si="1"/>
        <v>3000</v>
      </c>
      <c r="F16" s="52" t="s">
        <v>143</v>
      </c>
    </row>
    <row r="18" spans="3:5" x14ac:dyDescent="0.2">
      <c r="D18" t="s">
        <v>147</v>
      </c>
      <c r="E18">
        <f>E14+E15+E16</f>
        <v>78000</v>
      </c>
    </row>
    <row r="20" spans="3:5" x14ac:dyDescent="0.2">
      <c r="C20" t="s">
        <v>101</v>
      </c>
      <c r="D20">
        <f>E8/E18</f>
        <v>1.1078850163765361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E9232-E6D6-6A47-89A3-5D1ED00F86E3}">
  <dimension ref="A1:G26"/>
  <sheetViews>
    <sheetView zoomScale="184" zoomScaleNormal="184" workbookViewId="0">
      <selection sqref="A1:XFD1048576"/>
    </sheetView>
  </sheetViews>
  <sheetFormatPr baseColWidth="10" defaultRowHeight="16" x14ac:dyDescent="0.2"/>
  <cols>
    <col min="2" max="2" width="12.6640625" bestFit="1" customWidth="1"/>
    <col min="4" max="5" width="12" bestFit="1" customWidth="1"/>
  </cols>
  <sheetData>
    <row r="1" spans="1:7" x14ac:dyDescent="0.2">
      <c r="A1" t="s">
        <v>30</v>
      </c>
      <c r="D1" s="7" t="s">
        <v>92</v>
      </c>
      <c r="E1" t="s">
        <v>93</v>
      </c>
    </row>
    <row r="2" spans="1:7" x14ac:dyDescent="0.2">
      <c r="A2" t="s">
        <v>32</v>
      </c>
      <c r="B2" s="1">
        <v>45000</v>
      </c>
      <c r="D2" s="31">
        <f>B3*'[1]Present Value TABLEs'!K31</f>
        <v>47384.8346176056</v>
      </c>
      <c r="E2" t="s">
        <v>94</v>
      </c>
    </row>
    <row r="3" spans="1:7" x14ac:dyDescent="0.2">
      <c r="A3" t="s">
        <v>33</v>
      </c>
      <c r="B3" s="1">
        <v>12500</v>
      </c>
      <c r="C3" t="s">
        <v>88</v>
      </c>
      <c r="D3" s="56"/>
    </row>
    <row r="4" spans="1:7" x14ac:dyDescent="0.2">
      <c r="B4" s="1" t="s">
        <v>90</v>
      </c>
      <c r="C4" t="s">
        <v>89</v>
      </c>
      <c r="D4" s="56"/>
      <c r="F4" s="7"/>
      <c r="G4" s="12"/>
    </row>
    <row r="5" spans="1:7" x14ac:dyDescent="0.2">
      <c r="B5" s="1"/>
      <c r="D5" s="56"/>
    </row>
    <row r="6" spans="1:7" x14ac:dyDescent="0.2">
      <c r="B6" t="s">
        <v>91</v>
      </c>
      <c r="C6" s="2">
        <v>0.1</v>
      </c>
      <c r="D6" s="56"/>
    </row>
    <row r="7" spans="1:7" x14ac:dyDescent="0.2">
      <c r="B7" s="1"/>
      <c r="D7" s="56"/>
    </row>
    <row r="8" spans="1:7" x14ac:dyDescent="0.2">
      <c r="A8" t="s">
        <v>99</v>
      </c>
      <c r="B8" s="33" t="s">
        <v>17</v>
      </c>
      <c r="C8" s="34">
        <f>D2-B2</f>
        <v>2384.8346176056002</v>
      </c>
      <c r="D8" s="3"/>
    </row>
    <row r="12" spans="1:7" x14ac:dyDescent="0.2">
      <c r="A12" t="s">
        <v>98</v>
      </c>
    </row>
    <row r="13" spans="1:7" x14ac:dyDescent="0.2">
      <c r="A13" t="s">
        <v>31</v>
      </c>
      <c r="D13" t="s">
        <v>0</v>
      </c>
      <c r="E13" s="3">
        <f>D15+D16</f>
        <v>59345.486833363335</v>
      </c>
    </row>
    <row r="14" spans="1:7" x14ac:dyDescent="0.2">
      <c r="A14" t="s">
        <v>32</v>
      </c>
      <c r="B14" s="1">
        <v>56500</v>
      </c>
      <c r="D14" s="1"/>
    </row>
    <row r="15" spans="1:7" x14ac:dyDescent="0.2">
      <c r="A15" t="s">
        <v>33</v>
      </c>
      <c r="B15" s="1">
        <v>15000</v>
      </c>
      <c r="C15" t="s">
        <v>95</v>
      </c>
      <c r="D15" s="42">
        <f>B15*'[1]Present Value TABLEs'!K31</f>
        <v>56861.801541126719</v>
      </c>
      <c r="E15" t="s">
        <v>97</v>
      </c>
    </row>
    <row r="16" spans="1:7" x14ac:dyDescent="0.2">
      <c r="B16" s="1">
        <v>4000</v>
      </c>
      <c r="C16" t="s">
        <v>96</v>
      </c>
      <c r="D16" s="42">
        <f>B16*'[1]Present Value TABLEs'!K7</f>
        <v>2483.6852922366197</v>
      </c>
    </row>
    <row r="17" spans="1:7" x14ac:dyDescent="0.2">
      <c r="D17" s="42"/>
      <c r="G17" s="11"/>
    </row>
    <row r="18" spans="1:7" x14ac:dyDescent="0.2">
      <c r="B18" s="33" t="s">
        <v>17</v>
      </c>
      <c r="C18" s="34">
        <f>E13-B14</f>
        <v>2845.4868333633349</v>
      </c>
      <c r="D18" s="42"/>
    </row>
    <row r="19" spans="1:7" x14ac:dyDescent="0.2">
      <c r="D19" s="42"/>
    </row>
    <row r="20" spans="1:7" x14ac:dyDescent="0.2">
      <c r="D20" s="1"/>
    </row>
    <row r="21" spans="1:7" x14ac:dyDescent="0.2">
      <c r="A21" t="s">
        <v>100</v>
      </c>
      <c r="D21" s="1"/>
    </row>
    <row r="22" spans="1:7" x14ac:dyDescent="0.2">
      <c r="A22" t="s">
        <v>101</v>
      </c>
      <c r="B22" t="s">
        <v>102</v>
      </c>
    </row>
    <row r="24" spans="1:7" x14ac:dyDescent="0.2">
      <c r="A24" s="32" t="s">
        <v>103</v>
      </c>
      <c r="B24" s="36">
        <f>D2/B2</f>
        <v>1.05299632483568</v>
      </c>
    </row>
    <row r="26" spans="1:7" x14ac:dyDescent="0.2">
      <c r="A26" t="s">
        <v>104</v>
      </c>
      <c r="B26" s="35">
        <f>E13/B14</f>
        <v>1.05036259882059</v>
      </c>
    </row>
  </sheetData>
  <mergeCells count="1">
    <mergeCell ref="D3:D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F6156-4000-7846-9ABD-ABDDCC5B943E}">
  <dimension ref="A1:J9"/>
  <sheetViews>
    <sheetView zoomScale="185" zoomScaleNormal="185" workbookViewId="0">
      <selection sqref="A1:XFD1048576"/>
    </sheetView>
  </sheetViews>
  <sheetFormatPr baseColWidth="10" defaultRowHeight="16" x14ac:dyDescent="0.2"/>
  <cols>
    <col min="2" max="3" width="15.1640625" customWidth="1"/>
    <col min="4" max="5" width="12" bestFit="1" customWidth="1"/>
  </cols>
  <sheetData>
    <row r="1" spans="1:10" x14ac:dyDescent="0.2">
      <c r="D1" t="s">
        <v>36</v>
      </c>
      <c r="E1" t="s">
        <v>37</v>
      </c>
      <c r="H1" t="s">
        <v>43</v>
      </c>
      <c r="J1" t="s">
        <v>45</v>
      </c>
    </row>
    <row r="2" spans="1:10" x14ac:dyDescent="0.2">
      <c r="A2" t="s">
        <v>34</v>
      </c>
      <c r="B2" t="s">
        <v>35</v>
      </c>
      <c r="C2" s="32">
        <f>D2/E2</f>
        <v>2</v>
      </c>
      <c r="D2" s="1">
        <v>24000</v>
      </c>
      <c r="E2" s="1">
        <v>12000</v>
      </c>
      <c r="H2" s="3">
        <f>D2/5</f>
        <v>4800</v>
      </c>
      <c r="J2" s="3">
        <f>E2-H2</f>
        <v>7200</v>
      </c>
    </row>
    <row r="3" spans="1:10" x14ac:dyDescent="0.2">
      <c r="C3" s="32"/>
      <c r="J3" s="3"/>
    </row>
    <row r="4" spans="1:10" x14ac:dyDescent="0.2">
      <c r="A4" t="s">
        <v>38</v>
      </c>
      <c r="B4" t="s">
        <v>39</v>
      </c>
      <c r="C4" s="32">
        <f t="shared" ref="C4" si="0">D4/E4</f>
        <v>1.6</v>
      </c>
      <c r="D4" s="1">
        <v>16000</v>
      </c>
      <c r="E4" s="1">
        <v>10000</v>
      </c>
      <c r="H4" s="3">
        <f>D4/3</f>
        <v>5333.333333333333</v>
      </c>
      <c r="J4" s="3">
        <f t="shared" ref="J4" si="1">E4-H4</f>
        <v>4666.666666666667</v>
      </c>
    </row>
    <row r="7" spans="1:10" x14ac:dyDescent="0.2">
      <c r="A7" t="s">
        <v>40</v>
      </c>
      <c r="C7" t="s">
        <v>41</v>
      </c>
      <c r="D7" t="s">
        <v>44</v>
      </c>
      <c r="E7" s="13">
        <f>J2/D2</f>
        <v>0.3</v>
      </c>
    </row>
    <row r="9" spans="1:10" x14ac:dyDescent="0.2">
      <c r="C9" t="s">
        <v>42</v>
      </c>
      <c r="D9" t="s">
        <v>44</v>
      </c>
      <c r="E9" s="13">
        <f>J4/D4</f>
        <v>0.29166666666666669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E405-107D-2C4A-AE13-3A6219B75805}">
  <dimension ref="A3:G20"/>
  <sheetViews>
    <sheetView topLeftCell="A5" zoomScale="209" zoomScaleNormal="174" workbookViewId="0">
      <selection activeCell="E11" sqref="E11"/>
    </sheetView>
  </sheetViews>
  <sheetFormatPr baseColWidth="10" defaultRowHeight="16" x14ac:dyDescent="0.2"/>
  <cols>
    <col min="5" max="5" width="13" customWidth="1"/>
    <col min="6" max="6" width="13.83203125" customWidth="1"/>
  </cols>
  <sheetData>
    <row r="3" spans="1:6" x14ac:dyDescent="0.2">
      <c r="F3" t="s">
        <v>130</v>
      </c>
    </row>
    <row r="9" spans="1:6" ht="17" thickBot="1" x14ac:dyDescent="0.25">
      <c r="E9" s="10" t="s">
        <v>50</v>
      </c>
      <c r="F9" s="10" t="s">
        <v>54</v>
      </c>
    </row>
    <row r="10" spans="1:6" x14ac:dyDescent="0.2">
      <c r="A10" s="21" t="s">
        <v>49</v>
      </c>
      <c r="B10" s="22" t="s">
        <v>46</v>
      </c>
      <c r="C10" s="23" t="s">
        <v>47</v>
      </c>
      <c r="E10" s="10" t="s">
        <v>52</v>
      </c>
      <c r="F10" s="10" t="s">
        <v>51</v>
      </c>
    </row>
    <row r="11" spans="1:6" x14ac:dyDescent="0.2">
      <c r="A11" s="20">
        <v>1</v>
      </c>
      <c r="B11" s="15">
        <v>2000</v>
      </c>
      <c r="C11" s="16">
        <v>4000</v>
      </c>
      <c r="E11" s="3">
        <f>B11*'Present Value TABLEs'!L3</f>
        <v>1785.7142857142856</v>
      </c>
      <c r="F11" s="3">
        <f>C11*'Present Value TABLEs'!L3</f>
        <v>3571.4285714285711</v>
      </c>
    </row>
    <row r="12" spans="1:6" x14ac:dyDescent="0.2">
      <c r="A12" s="20">
        <v>2</v>
      </c>
      <c r="B12" s="15">
        <v>3000</v>
      </c>
      <c r="C12" s="16">
        <v>2000</v>
      </c>
      <c r="E12" s="3">
        <f>B12*'Present Value TABLEs'!L4</f>
        <v>2391.5816326530612</v>
      </c>
      <c r="F12" s="3">
        <f>C12*'Present Value TABLEs'!L4</f>
        <v>1594.3877551020407</v>
      </c>
    </row>
    <row r="13" spans="1:6" x14ac:dyDescent="0.2">
      <c r="A13" s="20">
        <v>3</v>
      </c>
      <c r="B13" s="15">
        <v>3000</v>
      </c>
      <c r="C13" s="16">
        <v>2000</v>
      </c>
      <c r="E13" s="3">
        <f>B13*'Present Value TABLEs'!L5</f>
        <v>2135.3407434402325</v>
      </c>
      <c r="F13" s="3">
        <f>C13*'Present Value TABLEs'!L5</f>
        <v>1423.5604956268216</v>
      </c>
    </row>
    <row r="14" spans="1:6" x14ac:dyDescent="0.2">
      <c r="A14" s="20">
        <v>4</v>
      </c>
      <c r="B14" s="15">
        <v>1000</v>
      </c>
      <c r="C14" s="16">
        <v>1000</v>
      </c>
      <c r="E14" s="3">
        <f>B14*'Present Value TABLEs'!L6</f>
        <v>635.51807840483116</v>
      </c>
      <c r="F14" s="3">
        <f>C14*'Present Value TABLEs'!L6</f>
        <v>635.51807840483116</v>
      </c>
    </row>
    <row r="15" spans="1:6" x14ac:dyDescent="0.2">
      <c r="A15" s="14"/>
      <c r="B15" s="15"/>
      <c r="C15" s="16"/>
    </row>
    <row r="16" spans="1:6" ht="17" thickBot="1" x14ac:dyDescent="0.25">
      <c r="A16" s="17" t="s">
        <v>48</v>
      </c>
      <c r="B16" s="18">
        <f>SUM(B11:B14)</f>
        <v>9000</v>
      </c>
      <c r="C16" s="19">
        <f>SUM(C11:C14)</f>
        <v>9000</v>
      </c>
      <c r="D16" s="19"/>
      <c r="E16" s="37">
        <f t="shared" ref="E16" si="0">SUM(E11:E14)</f>
        <v>6948.1547402124106</v>
      </c>
      <c r="F16" s="37">
        <f>SUM(F11:F14)</f>
        <v>7224.8949005622653</v>
      </c>
    </row>
    <row r="17" spans="1:7" x14ac:dyDescent="0.2">
      <c r="E17" s="57" t="s">
        <v>105</v>
      </c>
      <c r="F17" s="57"/>
    </row>
    <row r="18" spans="1:7" x14ac:dyDescent="0.2">
      <c r="A18" s="1"/>
      <c r="B18" s="1"/>
      <c r="C18" s="1"/>
      <c r="D18" t="s">
        <v>106</v>
      </c>
      <c r="E18" s="3">
        <v>7000</v>
      </c>
      <c r="F18" s="3">
        <v>7000</v>
      </c>
      <c r="G18" t="s">
        <v>129</v>
      </c>
    </row>
    <row r="20" spans="1:7" x14ac:dyDescent="0.2">
      <c r="A20" t="s">
        <v>53</v>
      </c>
      <c r="D20" t="s">
        <v>17</v>
      </c>
      <c r="E20" s="3">
        <f>E16-E18</f>
        <v>-51.845259787589384</v>
      </c>
      <c r="F20" s="3">
        <f>F16-F18</f>
        <v>224.89490056226532</v>
      </c>
      <c r="G20" t="s">
        <v>131</v>
      </c>
    </row>
  </sheetData>
  <mergeCells count="1">
    <mergeCell ref="E17:F1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DD22-D2CF-774C-A6D8-ACD95A0F86F3}">
  <dimension ref="A2:H21"/>
  <sheetViews>
    <sheetView topLeftCell="A11" zoomScale="207" zoomScaleNormal="165" workbookViewId="0">
      <selection activeCell="E22" sqref="E22"/>
    </sheetView>
  </sheetViews>
  <sheetFormatPr baseColWidth="10" defaultRowHeight="16" x14ac:dyDescent="0.2"/>
  <cols>
    <col min="2" max="2" width="17.33203125" customWidth="1"/>
    <col min="3" max="3" width="12" bestFit="1" customWidth="1"/>
    <col min="5" max="7" width="12" bestFit="1" customWidth="1"/>
  </cols>
  <sheetData>
    <row r="2" spans="1:7" x14ac:dyDescent="0.2">
      <c r="E2" t="s">
        <v>134</v>
      </c>
    </row>
    <row r="9" spans="1:7" x14ac:dyDescent="0.2">
      <c r="B9" t="s">
        <v>55</v>
      </c>
    </row>
    <row r="10" spans="1:7" ht="17" thickBot="1" x14ac:dyDescent="0.25"/>
    <row r="11" spans="1:7" x14ac:dyDescent="0.2">
      <c r="A11" s="21" t="s">
        <v>49</v>
      </c>
      <c r="B11" s="22" t="s">
        <v>46</v>
      </c>
      <c r="C11" s="23" t="s">
        <v>47</v>
      </c>
      <c r="E11" s="10" t="s">
        <v>52</v>
      </c>
      <c r="F11" s="10" t="s">
        <v>51</v>
      </c>
    </row>
    <row r="12" spans="1:7" x14ac:dyDescent="0.2">
      <c r="A12" s="20">
        <v>1</v>
      </c>
      <c r="B12" s="15">
        <v>5000</v>
      </c>
      <c r="C12" s="16">
        <v>3500</v>
      </c>
      <c r="E12" s="3">
        <f>B12*'Present Value TABLEs'!K3</f>
        <v>4545.454545454545</v>
      </c>
      <c r="F12" s="58">
        <f>C12*'Present Value TABLEs'!K30</f>
        <v>11094.529062222526</v>
      </c>
      <c r="G12" s="3"/>
    </row>
    <row r="13" spans="1:7" x14ac:dyDescent="0.2">
      <c r="A13" s="20">
        <v>2</v>
      </c>
      <c r="B13" s="15">
        <v>4000</v>
      </c>
      <c r="C13" s="16">
        <v>3500</v>
      </c>
      <c r="E13" s="3">
        <f>B13*'Present Value TABLEs'!K4</f>
        <v>3305.7851239669417</v>
      </c>
      <c r="F13" s="58"/>
      <c r="G13" s="3"/>
    </row>
    <row r="14" spans="1:7" x14ac:dyDescent="0.2">
      <c r="A14" s="20">
        <v>3</v>
      </c>
      <c r="B14" s="15">
        <v>3000</v>
      </c>
      <c r="C14" s="16">
        <v>3500</v>
      </c>
      <c r="E14" s="3">
        <f>B14*'Present Value TABLEs'!K5</f>
        <v>2253.9444027047325</v>
      </c>
      <c r="F14" s="58"/>
      <c r="G14" s="3"/>
    </row>
    <row r="15" spans="1:7" x14ac:dyDescent="0.2">
      <c r="A15" s="20">
        <v>4</v>
      </c>
      <c r="B15" s="15">
        <v>2000</v>
      </c>
      <c r="C15" s="16">
        <v>3500</v>
      </c>
      <c r="E15" s="3">
        <f>B15*'Present Value TABLEs'!K6</f>
        <v>1366.026910730141</v>
      </c>
      <c r="F15" s="58"/>
      <c r="G15" s="3"/>
    </row>
    <row r="16" spans="1:7" x14ac:dyDescent="0.2">
      <c r="A16" s="14"/>
      <c r="B16" s="15"/>
      <c r="C16" s="16"/>
    </row>
    <row r="17" spans="1:8" ht="17" thickBot="1" x14ac:dyDescent="0.25">
      <c r="A17" s="17" t="s">
        <v>48</v>
      </c>
      <c r="B17" s="18">
        <f>SUM(B12:B15)</f>
        <v>14000</v>
      </c>
      <c r="C17" s="19">
        <f>SUM(C12:C15)</f>
        <v>14000</v>
      </c>
      <c r="D17" s="19"/>
      <c r="E17" s="37">
        <f t="shared" ref="E17" si="0">SUM(E12:E15)</f>
        <v>11471.210982856361</v>
      </c>
      <c r="F17" s="37">
        <f>SUM(F12:F15)</f>
        <v>11094.529062222526</v>
      </c>
      <c r="G17" s="19">
        <f>SUM(G12:G15)</f>
        <v>0</v>
      </c>
      <c r="H17" t="s">
        <v>133</v>
      </c>
    </row>
    <row r="18" spans="1:8" x14ac:dyDescent="0.2">
      <c r="E18" s="59" t="s">
        <v>105</v>
      </c>
      <c r="F18" s="59"/>
    </row>
    <row r="19" spans="1:8" x14ac:dyDescent="0.2">
      <c r="A19" s="1"/>
      <c r="B19" s="1"/>
      <c r="C19" s="1">
        <v>10000</v>
      </c>
      <c r="D19" t="s">
        <v>107</v>
      </c>
      <c r="E19" s="38">
        <f>-C19</f>
        <v>-10000</v>
      </c>
      <c r="F19" s="38">
        <f>-C19</f>
        <v>-10000</v>
      </c>
    </row>
    <row r="21" spans="1:8" x14ac:dyDescent="0.2">
      <c r="A21" t="s">
        <v>56</v>
      </c>
      <c r="D21" t="s">
        <v>17</v>
      </c>
      <c r="E21" s="39">
        <f>E19+E17</f>
        <v>1471.2109828563607</v>
      </c>
      <c r="F21" s="39">
        <f>F19+F17</f>
        <v>1094.5290622225257</v>
      </c>
      <c r="G21" t="s">
        <v>132</v>
      </c>
    </row>
  </sheetData>
  <mergeCells count="2">
    <mergeCell ref="F12:F15"/>
    <mergeCell ref="E18:F1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C133-E942-9D44-BB1E-F518AFD2DB2B}">
  <dimension ref="A1:J14"/>
  <sheetViews>
    <sheetView topLeftCell="D1" zoomScale="200" zoomScaleNormal="219" workbookViewId="0">
      <selection activeCell="I16" sqref="I16"/>
    </sheetView>
  </sheetViews>
  <sheetFormatPr baseColWidth="10" defaultRowHeight="16" x14ac:dyDescent="0.2"/>
  <cols>
    <col min="1" max="1" width="13.1640625" bestFit="1" customWidth="1"/>
    <col min="2" max="2" width="13" bestFit="1" customWidth="1"/>
    <col min="5" max="5" width="20.6640625" customWidth="1"/>
    <col min="6" max="6" width="13" bestFit="1" customWidth="1"/>
    <col min="7" max="10" width="12" bestFit="1" customWidth="1"/>
  </cols>
  <sheetData>
    <row r="1" spans="1:10" x14ac:dyDescent="0.2">
      <c r="A1" t="s">
        <v>57</v>
      </c>
      <c r="B1" s="43">
        <v>130000</v>
      </c>
      <c r="E1" t="s">
        <v>150</v>
      </c>
      <c r="F1">
        <v>1</v>
      </c>
      <c r="G1">
        <v>2</v>
      </c>
      <c r="H1">
        <v>3</v>
      </c>
      <c r="I1">
        <v>4</v>
      </c>
      <c r="J1">
        <v>5</v>
      </c>
    </row>
    <row r="2" spans="1:10" x14ac:dyDescent="0.2">
      <c r="A2" t="s">
        <v>58</v>
      </c>
      <c r="B2" s="1">
        <v>38000</v>
      </c>
      <c r="C2" s="32" t="s">
        <v>59</v>
      </c>
      <c r="E2" t="s">
        <v>122</v>
      </c>
      <c r="F2" s="1">
        <v>38000</v>
      </c>
      <c r="G2" s="1">
        <v>38000</v>
      </c>
      <c r="H2" s="1">
        <v>38000</v>
      </c>
      <c r="I2" s="1">
        <v>38000</v>
      </c>
      <c r="J2" s="1">
        <v>38000</v>
      </c>
    </row>
    <row r="3" spans="1:10" x14ac:dyDescent="0.2">
      <c r="A3" t="s">
        <v>60</v>
      </c>
      <c r="B3" s="44">
        <v>0.1</v>
      </c>
      <c r="E3" t="s">
        <v>63</v>
      </c>
      <c r="F3" s="3">
        <v>26000</v>
      </c>
      <c r="G3" s="3">
        <v>26000</v>
      </c>
      <c r="H3" s="3">
        <v>26000</v>
      </c>
      <c r="I3" s="3">
        <v>26000</v>
      </c>
      <c r="J3" s="3">
        <v>26000</v>
      </c>
    </row>
    <row r="4" spans="1:10" x14ac:dyDescent="0.2">
      <c r="E4" t="s">
        <v>65</v>
      </c>
      <c r="F4" s="3">
        <f>F2-F3</f>
        <v>12000</v>
      </c>
      <c r="G4" s="3">
        <f t="shared" ref="G4:J4" si="0">G2-G3</f>
        <v>12000</v>
      </c>
      <c r="H4" s="3">
        <f t="shared" si="0"/>
        <v>12000</v>
      </c>
      <c r="I4" s="3">
        <f t="shared" si="0"/>
        <v>12000</v>
      </c>
      <c r="J4" s="3">
        <f t="shared" si="0"/>
        <v>12000</v>
      </c>
    </row>
    <row r="5" spans="1:10" x14ac:dyDescent="0.2">
      <c r="A5" t="s">
        <v>17</v>
      </c>
      <c r="B5" s="5">
        <f>B6-B1</f>
        <v>14049.897237521014</v>
      </c>
      <c r="C5" t="s">
        <v>61</v>
      </c>
      <c r="E5" t="s">
        <v>64</v>
      </c>
      <c r="F5" s="3">
        <f>(F4*40%)</f>
        <v>4800</v>
      </c>
      <c r="G5" s="3">
        <f t="shared" ref="G5:J5" si="1">(G4*40%)</f>
        <v>4800</v>
      </c>
      <c r="H5" s="3">
        <f t="shared" si="1"/>
        <v>4800</v>
      </c>
      <c r="I5" s="3">
        <f t="shared" si="1"/>
        <v>4800</v>
      </c>
      <c r="J5" s="3">
        <f t="shared" si="1"/>
        <v>4800</v>
      </c>
    </row>
    <row r="6" spans="1:10" x14ac:dyDescent="0.2">
      <c r="A6" t="s">
        <v>0</v>
      </c>
      <c r="B6" s="1">
        <f>B2*'Present Value TABLEs'!K31</f>
        <v>144049.89723752101</v>
      </c>
      <c r="E6" t="s">
        <v>66</v>
      </c>
      <c r="F6" s="3">
        <f>F4-F5</f>
        <v>7200</v>
      </c>
      <c r="G6" s="3">
        <f t="shared" ref="G6:J6" si="2">G4-G5</f>
        <v>7200</v>
      </c>
      <c r="H6" s="3">
        <f t="shared" si="2"/>
        <v>7200</v>
      </c>
      <c r="I6" s="3">
        <f t="shared" si="2"/>
        <v>7200</v>
      </c>
      <c r="J6" s="3">
        <f t="shared" si="2"/>
        <v>7200</v>
      </c>
    </row>
    <row r="7" spans="1:10" x14ac:dyDescent="0.2">
      <c r="E7" s="26" t="s">
        <v>67</v>
      </c>
      <c r="F7" s="3">
        <f>F3</f>
        <v>26000</v>
      </c>
      <c r="G7" s="3">
        <f t="shared" ref="G7:J7" si="3">G3</f>
        <v>26000</v>
      </c>
      <c r="H7" s="3">
        <f t="shared" si="3"/>
        <v>26000</v>
      </c>
      <c r="I7" s="3">
        <f t="shared" si="3"/>
        <v>26000</v>
      </c>
      <c r="J7" s="3">
        <f t="shared" si="3"/>
        <v>26000</v>
      </c>
    </row>
    <row r="8" spans="1:10" x14ac:dyDescent="0.2">
      <c r="A8" t="s">
        <v>62</v>
      </c>
      <c r="B8" s="2"/>
      <c r="E8" t="s">
        <v>24</v>
      </c>
      <c r="F8" s="3">
        <f>F6+F7</f>
        <v>33200</v>
      </c>
      <c r="G8" s="3">
        <f t="shared" ref="G8:J8" si="4">G6+G7</f>
        <v>33200</v>
      </c>
      <c r="H8" s="3">
        <f t="shared" si="4"/>
        <v>33200</v>
      </c>
      <c r="I8" s="3">
        <f t="shared" si="4"/>
        <v>33200</v>
      </c>
      <c r="J8" s="3">
        <f t="shared" si="4"/>
        <v>33200</v>
      </c>
    </row>
    <row r="9" spans="1:10" x14ac:dyDescent="0.2">
      <c r="A9" t="s">
        <v>120</v>
      </c>
      <c r="B9" s="41"/>
    </row>
    <row r="10" spans="1:10" x14ac:dyDescent="0.2">
      <c r="B10" s="24"/>
    </row>
    <row r="11" spans="1:10" x14ac:dyDescent="0.2">
      <c r="A11" t="s">
        <v>62</v>
      </c>
      <c r="B11" s="25">
        <f>14%</f>
        <v>0.14000000000000001</v>
      </c>
      <c r="C11" t="s">
        <v>124</v>
      </c>
      <c r="E11" t="s">
        <v>17</v>
      </c>
      <c r="F11" s="3">
        <f>F12-B1</f>
        <v>-10321.430082145846</v>
      </c>
    </row>
    <row r="12" spans="1:10" x14ac:dyDescent="0.2">
      <c r="E12" t="s">
        <v>0</v>
      </c>
      <c r="F12" s="3">
        <f>F8*'Present Value TABLEs'!L31</f>
        <v>119678.56991785415</v>
      </c>
    </row>
    <row r="14" spans="1:10" x14ac:dyDescent="0.2">
      <c r="A14" t="s">
        <v>123</v>
      </c>
      <c r="B14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9ECF6-D420-194A-A1EF-3E1FE4E0532D}">
  <dimension ref="A1:J12"/>
  <sheetViews>
    <sheetView zoomScale="162" zoomScaleNormal="209" workbookViewId="0">
      <selection activeCell="B13" sqref="B13"/>
    </sheetView>
  </sheetViews>
  <sheetFormatPr baseColWidth="10" defaultRowHeight="16" x14ac:dyDescent="0.2"/>
  <cols>
    <col min="1" max="1" width="13.5" bestFit="1" customWidth="1"/>
    <col min="2" max="2" width="13" bestFit="1" customWidth="1"/>
    <col min="4" max="4" width="15" bestFit="1" customWidth="1"/>
    <col min="5" max="5" width="13" bestFit="1" customWidth="1"/>
    <col min="6" max="9" width="12" bestFit="1" customWidth="1"/>
  </cols>
  <sheetData>
    <row r="1" spans="1:10" x14ac:dyDescent="0.2">
      <c r="A1" t="s">
        <v>68</v>
      </c>
      <c r="B1" s="1">
        <v>150000</v>
      </c>
      <c r="D1" s="2">
        <v>0.4</v>
      </c>
      <c r="E1">
        <v>1</v>
      </c>
      <c r="F1">
        <v>2</v>
      </c>
      <c r="G1">
        <v>3</v>
      </c>
      <c r="H1">
        <v>4</v>
      </c>
      <c r="I1">
        <v>5</v>
      </c>
    </row>
    <row r="2" spans="1:10" x14ac:dyDescent="0.2">
      <c r="A2" t="s">
        <v>69</v>
      </c>
      <c r="B2" s="1">
        <v>480000</v>
      </c>
      <c r="D2" t="s">
        <v>108</v>
      </c>
      <c r="E2" s="3">
        <v>48000</v>
      </c>
      <c r="F2" s="3">
        <v>48000</v>
      </c>
      <c r="G2" s="3">
        <v>48000</v>
      </c>
      <c r="H2" s="3">
        <v>48000</v>
      </c>
      <c r="I2" s="3">
        <v>48000</v>
      </c>
    </row>
    <row r="3" spans="1:10" x14ac:dyDescent="0.2">
      <c r="A3" t="s">
        <v>70</v>
      </c>
      <c r="B3">
        <v>5</v>
      </c>
      <c r="D3" t="s">
        <v>109</v>
      </c>
      <c r="E3" s="3">
        <v>30000</v>
      </c>
      <c r="F3" s="3">
        <v>30000</v>
      </c>
      <c r="G3" s="3">
        <v>30000</v>
      </c>
      <c r="H3" s="3">
        <v>30000</v>
      </c>
      <c r="I3" s="3">
        <v>30000</v>
      </c>
      <c r="J3" s="3"/>
    </row>
    <row r="4" spans="1:10" x14ac:dyDescent="0.2">
      <c r="A4" t="s">
        <v>71</v>
      </c>
      <c r="B4" s="2">
        <v>0.12</v>
      </c>
      <c r="D4" s="45" t="s">
        <v>110</v>
      </c>
      <c r="E4" s="46">
        <f>E2-E3</f>
        <v>18000</v>
      </c>
      <c r="F4" s="46">
        <f t="shared" ref="F4:I4" si="0">F2-F3</f>
        <v>18000</v>
      </c>
      <c r="G4" s="46">
        <f t="shared" si="0"/>
        <v>18000</v>
      </c>
      <c r="H4" s="46">
        <f t="shared" si="0"/>
        <v>18000</v>
      </c>
      <c r="I4" s="46">
        <f t="shared" si="0"/>
        <v>18000</v>
      </c>
    </row>
    <row r="5" spans="1:10" x14ac:dyDescent="0.2">
      <c r="D5" t="s">
        <v>111</v>
      </c>
      <c r="E5" s="3">
        <f>E4*$D$1</f>
        <v>7200</v>
      </c>
      <c r="F5" s="3">
        <f t="shared" ref="F5:I5" si="1">F4*$D$1</f>
        <v>7200</v>
      </c>
      <c r="G5" s="3">
        <f t="shared" si="1"/>
        <v>7200</v>
      </c>
      <c r="H5" s="3">
        <f t="shared" si="1"/>
        <v>7200</v>
      </c>
      <c r="I5" s="3">
        <f t="shared" si="1"/>
        <v>7200</v>
      </c>
    </row>
    <row r="6" spans="1:10" x14ac:dyDescent="0.2">
      <c r="D6" s="45" t="s">
        <v>112</v>
      </c>
      <c r="E6" s="46">
        <f>E4-E5</f>
        <v>10800</v>
      </c>
      <c r="F6" s="46">
        <f t="shared" ref="F6:I6" si="2">F4-F5</f>
        <v>10800</v>
      </c>
      <c r="G6" s="46">
        <f t="shared" si="2"/>
        <v>10800</v>
      </c>
      <c r="H6" s="46">
        <f t="shared" si="2"/>
        <v>10800</v>
      </c>
      <c r="I6" s="46">
        <f t="shared" si="2"/>
        <v>10800</v>
      </c>
    </row>
    <row r="7" spans="1:10" x14ac:dyDescent="0.2">
      <c r="D7" s="26" t="s">
        <v>113</v>
      </c>
      <c r="E7" s="3">
        <f>E3</f>
        <v>30000</v>
      </c>
      <c r="F7" s="3">
        <f t="shared" ref="F7:I7" si="3">F3</f>
        <v>30000</v>
      </c>
      <c r="G7" s="3">
        <f t="shared" si="3"/>
        <v>30000</v>
      </c>
      <c r="H7" s="3">
        <f t="shared" si="3"/>
        <v>30000</v>
      </c>
      <c r="I7" s="3">
        <f t="shared" si="3"/>
        <v>30000</v>
      </c>
    </row>
    <row r="8" spans="1:10" x14ac:dyDescent="0.2">
      <c r="D8" s="7" t="s">
        <v>24</v>
      </c>
      <c r="E8" s="6">
        <f>E6+E7</f>
        <v>40800</v>
      </c>
      <c r="F8" s="6">
        <f t="shared" ref="F8:I8" si="4">F6+F7</f>
        <v>40800</v>
      </c>
      <c r="G8" s="6">
        <f t="shared" si="4"/>
        <v>40800</v>
      </c>
      <c r="H8" s="6">
        <f t="shared" si="4"/>
        <v>40800</v>
      </c>
      <c r="I8" s="6">
        <f t="shared" si="4"/>
        <v>40800</v>
      </c>
    </row>
    <row r="10" spans="1:10" x14ac:dyDescent="0.2">
      <c r="A10" t="s">
        <v>72</v>
      </c>
      <c r="B10" t="s">
        <v>73</v>
      </c>
      <c r="D10" t="s">
        <v>0</v>
      </c>
      <c r="E10" s="3">
        <f>E8*'Present Value TABLEs'!L31</f>
        <v>147074.86905567619</v>
      </c>
    </row>
    <row r="11" spans="1:10" x14ac:dyDescent="0.2">
      <c r="A11" s="7" t="s">
        <v>72</v>
      </c>
      <c r="B11" s="6">
        <f>E10-B1</f>
        <v>-2925.1309443238133</v>
      </c>
    </row>
    <row r="12" spans="1:10" x14ac:dyDescent="0.2">
      <c r="D12" t="s">
        <v>114</v>
      </c>
      <c r="E12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4926F-2667-004D-8456-2691B7C8056A}">
  <dimension ref="A1:J25"/>
  <sheetViews>
    <sheetView topLeftCell="A9" zoomScale="160" zoomScaleNormal="164" workbookViewId="0">
      <selection activeCell="D26" sqref="D26"/>
    </sheetView>
  </sheetViews>
  <sheetFormatPr baseColWidth="10" defaultRowHeight="16" x14ac:dyDescent="0.2"/>
  <cols>
    <col min="2" max="2" width="19" style="1" customWidth="1"/>
    <col min="3" max="3" width="12" bestFit="1" customWidth="1"/>
    <col min="4" max="4" width="17.5" customWidth="1"/>
    <col min="5" max="5" width="13" style="1" bestFit="1" customWidth="1"/>
    <col min="6" max="6" width="12" bestFit="1" customWidth="1"/>
    <col min="7" max="7" width="12" customWidth="1"/>
    <col min="8" max="8" width="12" bestFit="1" customWidth="1"/>
    <col min="10" max="10" width="12" bestFit="1" customWidth="1"/>
  </cols>
  <sheetData>
    <row r="1" spans="1:10" x14ac:dyDescent="0.2">
      <c r="A1" s="55" t="s">
        <v>74</v>
      </c>
      <c r="B1" s="55"/>
      <c r="C1" s="55"/>
      <c r="D1" s="55" t="s">
        <v>75</v>
      </c>
      <c r="E1" s="55"/>
      <c r="F1" s="55"/>
      <c r="G1" s="51"/>
    </row>
    <row r="2" spans="1:10" x14ac:dyDescent="0.2">
      <c r="A2" t="s">
        <v>76</v>
      </c>
      <c r="B2" s="1">
        <v>210000</v>
      </c>
      <c r="D2" t="s">
        <v>76</v>
      </c>
      <c r="E2" s="1">
        <f>B2</f>
        <v>210000</v>
      </c>
      <c r="F2" t="s">
        <v>75</v>
      </c>
      <c r="G2" t="s">
        <v>135</v>
      </c>
      <c r="H2" t="s">
        <v>80</v>
      </c>
    </row>
    <row r="3" spans="1:10" x14ac:dyDescent="0.2">
      <c r="A3" t="s">
        <v>24</v>
      </c>
      <c r="B3" s="1">
        <v>62000</v>
      </c>
      <c r="F3" s="10">
        <v>1</v>
      </c>
      <c r="G3" s="3">
        <v>44000</v>
      </c>
      <c r="H3" s="3">
        <f>G3*'Present Value TABLEs'!L3</f>
        <v>39285.714285714283</v>
      </c>
      <c r="J3" s="3">
        <f>(SUM(E3:E7)/5)</f>
        <v>0</v>
      </c>
    </row>
    <row r="4" spans="1:10" x14ac:dyDescent="0.2">
      <c r="A4">
        <v>5</v>
      </c>
      <c r="B4" s="1" t="s">
        <v>77</v>
      </c>
      <c r="F4" s="10">
        <v>2</v>
      </c>
      <c r="G4" s="3">
        <v>48000</v>
      </c>
      <c r="H4" s="3">
        <f>G4*'Present Value TABLEs'!L4</f>
        <v>38265.306122448979</v>
      </c>
    </row>
    <row r="5" spans="1:10" x14ac:dyDescent="0.2">
      <c r="A5" s="2">
        <v>0.12</v>
      </c>
      <c r="D5" s="2">
        <v>0.12</v>
      </c>
      <c r="F5" s="10">
        <v>3</v>
      </c>
      <c r="G5" s="3">
        <v>60000</v>
      </c>
      <c r="H5" s="3">
        <f>G5*'Present Value TABLEs'!L5</f>
        <v>42706.814868804649</v>
      </c>
    </row>
    <row r="6" spans="1:10" x14ac:dyDescent="0.2">
      <c r="B6" s="1" t="s">
        <v>115</v>
      </c>
      <c r="F6" s="10">
        <v>4</v>
      </c>
      <c r="G6" s="3">
        <v>76000</v>
      </c>
      <c r="H6" s="3">
        <f>G6*'Present Value TABLEs'!L6</f>
        <v>48299.373958767173</v>
      </c>
    </row>
    <row r="7" spans="1:10" x14ac:dyDescent="0.2">
      <c r="F7" s="10">
        <v>5</v>
      </c>
      <c r="G7" s="3">
        <v>80000</v>
      </c>
      <c r="H7" s="3">
        <f>G7*'Present Value TABLEs'!L7</f>
        <v>45394.148457487936</v>
      </c>
    </row>
    <row r="8" spans="1:10" x14ac:dyDescent="0.2">
      <c r="A8" s="48" t="s">
        <v>87</v>
      </c>
      <c r="B8" s="50">
        <f>-B2+B9</f>
        <v>13496.124545390281</v>
      </c>
      <c r="C8" s="45" t="s">
        <v>126</v>
      </c>
      <c r="D8" s="46">
        <f>E9-E2</f>
        <v>3951.3576932229917</v>
      </c>
    </row>
    <row r="9" spans="1:10" x14ac:dyDescent="0.2">
      <c r="A9" t="s">
        <v>78</v>
      </c>
      <c r="B9" s="1">
        <f>B3*'Present Value TABLEs'!L31</f>
        <v>223496.12454539028</v>
      </c>
      <c r="D9" t="s">
        <v>79</v>
      </c>
      <c r="E9" s="1">
        <f>SUM(H3:H7)</f>
        <v>213951.35769322299</v>
      </c>
    </row>
    <row r="10" spans="1:10" x14ac:dyDescent="0.2">
      <c r="F10" t="s">
        <v>136</v>
      </c>
      <c r="G10" s="3">
        <f>SUM(G3:G7)/5</f>
        <v>61600</v>
      </c>
    </row>
    <row r="11" spans="1:10" x14ac:dyDescent="0.2">
      <c r="A11" s="48" t="s">
        <v>81</v>
      </c>
      <c r="B11" s="49">
        <f>B9/B2</f>
        <v>1.0642672597399536</v>
      </c>
      <c r="C11" s="45" t="s">
        <v>125</v>
      </c>
      <c r="D11" s="47">
        <f>E9/B2</f>
        <v>1.0188159890153476</v>
      </c>
    </row>
    <row r="14" spans="1:10" x14ac:dyDescent="0.2">
      <c r="A14" t="s">
        <v>116</v>
      </c>
      <c r="B14" s="27">
        <f>B2/B3</f>
        <v>3.3870967741935485</v>
      </c>
      <c r="C14" t="s">
        <v>75</v>
      </c>
      <c r="E14" s="27" t="s">
        <v>117</v>
      </c>
      <c r="F14" s="27">
        <f>E2/G10</f>
        <v>3.4090909090909092</v>
      </c>
      <c r="G14" s="27"/>
    </row>
    <row r="16" spans="1:10" x14ac:dyDescent="0.2">
      <c r="A16" t="s">
        <v>82</v>
      </c>
      <c r="B16" s="1" t="s">
        <v>83</v>
      </c>
      <c r="D16" s="28"/>
      <c r="E16" s="29" t="s">
        <v>85</v>
      </c>
    </row>
    <row r="18" spans="1:7" x14ac:dyDescent="0.2">
      <c r="B18" s="1" t="s">
        <v>127</v>
      </c>
      <c r="C18" s="3">
        <f>-B2/5</f>
        <v>-42000</v>
      </c>
      <c r="E18" s="1" t="s">
        <v>127</v>
      </c>
      <c r="F18" s="3">
        <f>E2/5</f>
        <v>42000</v>
      </c>
      <c r="G18" s="3"/>
    </row>
    <row r="19" spans="1:7" x14ac:dyDescent="0.2">
      <c r="B19" s="1" t="s">
        <v>128</v>
      </c>
      <c r="C19" s="3">
        <f>B3</f>
        <v>62000</v>
      </c>
      <c r="E19" s="1" t="s">
        <v>128</v>
      </c>
      <c r="F19" s="3">
        <f>G10</f>
        <v>61600</v>
      </c>
      <c r="G19" s="3"/>
    </row>
    <row r="20" spans="1:7" x14ac:dyDescent="0.2">
      <c r="B20" s="1" t="s">
        <v>84</v>
      </c>
      <c r="C20" s="3">
        <f>C19+C18</f>
        <v>20000</v>
      </c>
      <c r="F20" s="3">
        <f>F19-F18</f>
        <v>19600</v>
      </c>
      <c r="G20" s="3"/>
    </row>
    <row r="21" spans="1:7" x14ac:dyDescent="0.2">
      <c r="A21" t="s">
        <v>118</v>
      </c>
      <c r="B21" s="25">
        <f>C20/B2</f>
        <v>9.5238095238095233E-2</v>
      </c>
      <c r="C21" s="3"/>
      <c r="E21" s="1" t="s">
        <v>119</v>
      </c>
      <c r="F21" s="25">
        <f>F20/E2</f>
        <v>9.3333333333333338E-2</v>
      </c>
      <c r="G21" s="25"/>
    </row>
    <row r="23" spans="1:7" x14ac:dyDescent="0.2">
      <c r="A23" t="s">
        <v>86</v>
      </c>
      <c r="B23" s="1" t="s">
        <v>121</v>
      </c>
    </row>
    <row r="24" spans="1:7" x14ac:dyDescent="0.2">
      <c r="B24" s="30"/>
    </row>
    <row r="25" spans="1:7" x14ac:dyDescent="0.2">
      <c r="A25" t="s">
        <v>120</v>
      </c>
      <c r="B25" s="40">
        <f>B2/B3</f>
        <v>3.3870967741935485</v>
      </c>
    </row>
  </sheetData>
  <mergeCells count="2">
    <mergeCell ref="A1:C1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Foglio1</vt:lpstr>
      <vt:lpstr>examples</vt:lpstr>
      <vt:lpstr>Present Value TABLEs</vt:lpstr>
      <vt:lpstr>Foglio2</vt:lpstr>
      <vt:lpstr>DP n 1</vt:lpstr>
      <vt:lpstr>DP n 2</vt:lpstr>
      <vt:lpstr>EX 1</vt:lpstr>
      <vt:lpstr>EX 2</vt:lpstr>
      <vt:lpstr>EX 3</vt:lpstr>
      <vt:lpstr>EX 4</vt:lpstr>
      <vt:lpstr>EX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</dc:creator>
  <cp:lastModifiedBy>Palozzi Gabriele (esterno)</cp:lastModifiedBy>
  <dcterms:created xsi:type="dcterms:W3CDTF">2020-03-19T08:49:58Z</dcterms:created>
  <dcterms:modified xsi:type="dcterms:W3CDTF">2025-05-22T08:33:35Z</dcterms:modified>
</cp:coreProperties>
</file>